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345" activeTab="0"/>
  </bookViews>
  <sheets>
    <sheet name="Chapter 1" sheetId="1" r:id="rId1"/>
    <sheet name="Exercise C1-1" sheetId="2" r:id="rId2"/>
    <sheet name="Exercise C1-2" sheetId="3" r:id="rId3"/>
    <sheet name="Exercise C1-3" sheetId="4" r:id="rId4"/>
    <sheet name="Chapter 2" sheetId="5" r:id="rId5"/>
    <sheet name="Exercise C2-1" sheetId="6" r:id="rId6"/>
    <sheet name="Exercise C2-2" sheetId="7" r:id="rId7"/>
    <sheet name="Exercise C2-3" sheetId="8" r:id="rId8"/>
  </sheets>
  <definedNames/>
  <calcPr fullCalcOnLoad="1"/>
</workbook>
</file>

<file path=xl/sharedStrings.xml><?xml version="1.0" encoding="utf-8"?>
<sst xmlns="http://schemas.openxmlformats.org/spreadsheetml/2006/main" count="1776" uniqueCount="181">
  <si>
    <t>Owner Capital</t>
  </si>
  <si>
    <t>Owner Withdrawals</t>
  </si>
  <si>
    <t>DEBIT</t>
  </si>
  <si>
    <t>CREDIT</t>
  </si>
  <si>
    <t>DATE</t>
  </si>
  <si>
    <t>ACCOUNT</t>
  </si>
  <si>
    <t>Explanation:  Owner invested $50,000 into the company</t>
  </si>
  <si>
    <t>Cash</t>
  </si>
  <si>
    <t>Advertising Expense</t>
  </si>
  <si>
    <t>Bookkeeping Fees Earned</t>
  </si>
  <si>
    <t>Consulting Fees Earned</t>
  </si>
  <si>
    <t>Office Supplies</t>
  </si>
  <si>
    <t>Automobile</t>
  </si>
  <si>
    <t>Office Equipment</t>
  </si>
  <si>
    <t>Building</t>
  </si>
  <si>
    <t>Land</t>
  </si>
  <si>
    <t>Long Term Note Payable</t>
  </si>
  <si>
    <t>John Doe, Capital</t>
  </si>
  <si>
    <t>John Doe, Withdrawals</t>
  </si>
  <si>
    <t>Office Salaries Expense</t>
  </si>
  <si>
    <t>Explanation:  Investment by Owner</t>
  </si>
  <si>
    <t>Explanation:  Purchased Land and Building</t>
  </si>
  <si>
    <t>Accounts Payable - ABC Company</t>
  </si>
  <si>
    <t>Explanation:  Purchased Office Supplies on account.</t>
  </si>
  <si>
    <t>Accounts Payable - DEF Company</t>
  </si>
  <si>
    <t>Explanation:  Paid Office Assistant's salary</t>
  </si>
  <si>
    <t>Explanation:  Earned Bookkeeping Fees and collected the money</t>
  </si>
  <si>
    <t>Explanation:  Purchased and paid for advertising</t>
  </si>
  <si>
    <t>Explanation:  Paid for supplies purchased on Jan 5</t>
  </si>
  <si>
    <t>Office Equipment (new printer)</t>
  </si>
  <si>
    <t>Office Equipment (old printer)</t>
  </si>
  <si>
    <t>Explanation:  Traded old printer worth $100 for new printer worth $600</t>
  </si>
  <si>
    <t>Accounts Receivable - ZYX Company</t>
  </si>
  <si>
    <t>Explanation:  Earned Consulting Fees, but didn't get paid yet.</t>
  </si>
  <si>
    <t>Explanation:  Received payment from ZYX Company for Jan 21 job</t>
  </si>
  <si>
    <t>Explanation:  Paid Owner $1,000 for personal use.</t>
  </si>
  <si>
    <t>Explanation:  Purchased Office Equipment on account</t>
  </si>
  <si>
    <t>Explanation:  Traded old printer worth $200 for new printer worth $1,200</t>
  </si>
  <si>
    <t>Explanation:  Paid Owner $1,800 for personal use.</t>
  </si>
  <si>
    <t>Explanation:  Traded old printer worth $50 for new printer worth $450</t>
  </si>
  <si>
    <t>Explanation:  Paid Owner $1,200 for personal use.</t>
  </si>
  <si>
    <t>Once you are comfortable with the Account Types, Account Names and their Normal Balance and analyzing and recording business transactions you are ready to POST transactions.</t>
  </si>
  <si>
    <t>Posting transactions means taking the information from the General Journal and recording it in the General Ledger.</t>
  </si>
  <si>
    <t>BALANCE</t>
  </si>
  <si>
    <t>INTRODUCTION TO BOOKKEEPING - Module 3</t>
  </si>
  <si>
    <t>The following is an example of a General Ledger Card for the account called Cash</t>
  </si>
  <si>
    <t>Account Name: CASH</t>
  </si>
  <si>
    <t>PR</t>
  </si>
  <si>
    <t>Account Name: OWNER CAPITAL</t>
  </si>
  <si>
    <t>GENERAL LEDGER</t>
  </si>
  <si>
    <t>GENERAL JOURNAL - Page 1</t>
  </si>
  <si>
    <t>EXPLANATION</t>
  </si>
  <si>
    <t>G1</t>
  </si>
  <si>
    <t>Debit</t>
  </si>
  <si>
    <t>Credit</t>
  </si>
  <si>
    <t>If you assume that a Debit balance is a positive number and the Credit balance is a negative number, the total is zero (+ 50,000 - 50,000 = 0)</t>
  </si>
  <si>
    <t>Explanation:  Wrote a cheque to the owner for $1,000</t>
  </si>
  <si>
    <t>Account Name: OWNER WITHDRAWALS</t>
  </si>
  <si>
    <t>Account Number: 1020</t>
  </si>
  <si>
    <t>Account Number: 3500</t>
  </si>
  <si>
    <t>Account Number: 3600</t>
  </si>
  <si>
    <t>1. Account Name</t>
  </si>
  <si>
    <t>2. Account Number</t>
  </si>
  <si>
    <t>3. Date</t>
  </si>
  <si>
    <t>4. Explanation (Usually only used on General Ledger cards for Capital Assets (equipment, vehicles, etc) or Loans for more detailed information)</t>
  </si>
  <si>
    <t>5. PR (Posting Reference - Indicates the Journal and Page the entry came from - ie: G1 means General Journal Page 1)</t>
  </si>
  <si>
    <t>6. Amount (Debit or Credit)</t>
  </si>
  <si>
    <t>1000 to 1999 for ASSETS</t>
  </si>
  <si>
    <t>2000 to 2999 for LIABILITIES</t>
  </si>
  <si>
    <t>When assigning Account Numbers, the following guidelines will help you remember the Account Types:</t>
  </si>
  <si>
    <t>3000 to 3999 for EQUITY</t>
  </si>
  <si>
    <t>4000 to 4999 for REVENUE</t>
  </si>
  <si>
    <t>5000 to 5999 for EXPENSES</t>
  </si>
  <si>
    <t>Let's add to this example to include an Owner Withdrawal transaction:</t>
  </si>
  <si>
    <t>To recap, posting of entries must take the following steps:</t>
  </si>
  <si>
    <t>1. Read the General Journal line</t>
  </si>
  <si>
    <t>2. Find the applicable General Ledger card</t>
  </si>
  <si>
    <t>3. Enter the date on the applicable card</t>
  </si>
  <si>
    <t>4. Enter the Posting Reference on the card (PR - necessary to trace back to where the entry came from)</t>
  </si>
  <si>
    <t>5. Enter the Debit (or Credit) amount</t>
  </si>
  <si>
    <t>6. Calculate the new balance.</t>
  </si>
  <si>
    <t>7. Enter the Account Number from the General Ledger card onto the General Journal line in the PR column.</t>
  </si>
  <si>
    <t>To Simplify:</t>
  </si>
  <si>
    <t>4. Repeat steps 1 to 3 for the next General Journal line.</t>
  </si>
  <si>
    <t>CHAPTER 1 - POSTING GENERAL JOURNAL ENTRIES - EXERCISE C1-1</t>
  </si>
  <si>
    <t>Now that you understand the procedures you are ready to proceed to Exercise C1-1.</t>
  </si>
  <si>
    <t>Post the General Journal entries to the applicable General Ledger cards as follows:</t>
  </si>
  <si>
    <t>Account Name: ACCOUNTS RECEIVABLE</t>
  </si>
  <si>
    <t>Account Name: OFFICE SUPPLIES</t>
  </si>
  <si>
    <t>Account Name: AUTOMOBILE</t>
  </si>
  <si>
    <t>Account Name: OFFICE EQUIPMENT</t>
  </si>
  <si>
    <t>Account Name: BUILDING</t>
  </si>
  <si>
    <t>Account Name: LAND</t>
  </si>
  <si>
    <t>Account Name: ACCOUNTS PAYABLE</t>
  </si>
  <si>
    <t>Account Name: LONG TERM NOTE PAYABLE</t>
  </si>
  <si>
    <t>Account Name: JOHN DOE, CAPITAL</t>
  </si>
  <si>
    <t>Account Name: JOHN DOE, WITHDRAWALS</t>
  </si>
  <si>
    <t>Account Name: BOOKKEEPING FEES EARNED</t>
  </si>
  <si>
    <t>Account Name: CONSULTING FEES EARNED</t>
  </si>
  <si>
    <t>Account Name: OFFICE SALARIES EXPENSE</t>
  </si>
  <si>
    <t>Account Name: ADVERTISING EXPENSE</t>
  </si>
  <si>
    <t>The PR column on the General Journal lines is blank until you input the Account Number (after posting to the General Ledger card)</t>
  </si>
  <si>
    <t>Account Number: 1200</t>
  </si>
  <si>
    <t>Account Number: 1300</t>
  </si>
  <si>
    <t>Account Number: 1650</t>
  </si>
  <si>
    <t>Account Number: 1600</t>
  </si>
  <si>
    <t>Account Number: 1700</t>
  </si>
  <si>
    <t>Account Number: 1800</t>
  </si>
  <si>
    <t>Account Number: 2200</t>
  </si>
  <si>
    <t>Account Number: 2600</t>
  </si>
  <si>
    <t>Account Number: 3100</t>
  </si>
  <si>
    <t>Account Number: 3200</t>
  </si>
  <si>
    <t>Account Number: 4100</t>
  </si>
  <si>
    <t>Account Number: 4200</t>
  </si>
  <si>
    <t>Account Number: 5100</t>
  </si>
  <si>
    <t>Account Number: 5200</t>
  </si>
  <si>
    <t>CHAPTER 1 - POSTING GENERAL JOURNAL ENTRIES - EXERCISE C1-3</t>
  </si>
  <si>
    <t>CHAPTER 1 - POSTING GENERAL JOURNAL ENTRIES - EXERCISE C1-2</t>
  </si>
  <si>
    <t>New Printer</t>
  </si>
  <si>
    <t>Old Printer</t>
  </si>
  <si>
    <t>GENERAL LEDGER CARDS AFTER POSTING</t>
  </si>
  <si>
    <t>ABC Company</t>
  </si>
  <si>
    <t>ZYX Company</t>
  </si>
  <si>
    <t>DEF Company</t>
  </si>
  <si>
    <t>DEF Conpany</t>
  </si>
  <si>
    <t>After posting all General Journal transactions to the General Ledger you must create a Trial Balance to check for Total Debits equal to Total Credits.</t>
  </si>
  <si>
    <t>TRIAL BALANCE</t>
  </si>
  <si>
    <t>DOE CONSULTING</t>
  </si>
  <si>
    <t>ACCOUNT #</t>
  </si>
  <si>
    <t>ACCOUNT NAME</t>
  </si>
  <si>
    <t>The Trial Balance will list each account (in order) and the ending balance on its General Ledger card as follows:</t>
  </si>
  <si>
    <t>Once all accounts have been listed you add up all the amounts in the Debit column then add up all the amounts in the Credit column.</t>
  </si>
  <si>
    <t>If the 2 totals are equal you are balanced and are ready to produce Financial Statements.</t>
  </si>
  <si>
    <t>Proceed to Exercises C2-1, C2-2 and C2-3 to practice creating the Trial Balance.</t>
  </si>
  <si>
    <t>CHAPTER 2 - CREATING THE TRIAL BALANCE - EXERCISE C2-1</t>
  </si>
  <si>
    <t>CHAPTER 2 - CREATING THE TRIAL BALANCE - EXERCISE C2-2</t>
  </si>
  <si>
    <t>CHAPTER 2 - CREATING THE TRIAL BALANCE - EXERCISE C2-3</t>
  </si>
  <si>
    <t>TOTALS</t>
  </si>
  <si>
    <t>7. Balance (previous Balance plus (or minus) the Debit or Credit amount)</t>
  </si>
  <si>
    <t>GENERAL LEDGER CARDS</t>
  </si>
  <si>
    <r>
      <t xml:space="preserve">As an example, look at the following </t>
    </r>
    <r>
      <rPr>
        <b/>
        <sz val="10"/>
        <rFont val="Arial"/>
        <family val="2"/>
      </rPr>
      <t>GENERAL JOURNAL</t>
    </r>
    <r>
      <rPr>
        <sz val="10"/>
        <rFont val="Arial"/>
        <family val="0"/>
      </rPr>
      <t xml:space="preserve"> entry and the results of Posting the entry to the applicable </t>
    </r>
    <r>
      <rPr>
        <b/>
        <sz val="10"/>
        <rFont val="Arial"/>
        <family val="2"/>
      </rPr>
      <t>GENERAL LEDGER</t>
    </r>
    <r>
      <rPr>
        <sz val="10"/>
        <rFont val="Arial"/>
        <family val="0"/>
      </rPr>
      <t xml:space="preserve"> cards.</t>
    </r>
  </si>
  <si>
    <t>We have replaced the "TYPE" column in the General Journal with PR (Posting Reference - The Account Number from the card)</t>
  </si>
  <si>
    <t>One $50,000 is a Debit and one $50,000 is a Credit</t>
  </si>
  <si>
    <t>Notice that after posting the General Journal entry, the balances of the two General Ledger cards is $50,000</t>
  </si>
  <si>
    <t>This is what is called "Double Entry Bookkeeping" and because of this, the total of all the cards will always equal zero</t>
  </si>
  <si>
    <t>Just because your books are balanced does not mean there were no errors.  You could have posted an entry to the wrong General Ledger card.</t>
  </si>
  <si>
    <t xml:space="preserve">Notice that the Cash balance decreased.  </t>
  </si>
  <si>
    <t>That is because Cash is an Asset that normally has a Debit balance so a Debit increases the balance and a Credit decreases the balance.</t>
  </si>
  <si>
    <t>The total of all the ending balances of all the accounts should equal zero (+ 49,000 - 50,000 + 1,000 = 0)</t>
  </si>
  <si>
    <t>2. Post to the applicable General Ledger card and take note of the Account Number</t>
  </si>
  <si>
    <t>3. Enter the Account Number on the General Journal line in the PR column.</t>
  </si>
  <si>
    <t>Print this worksheet</t>
  </si>
  <si>
    <t>INSTRUCTIONS: (First print this worksheet)</t>
  </si>
  <si>
    <t>Chapter 2 - Creating the Trial Balance (Print this worksheet)</t>
  </si>
  <si>
    <t>1. Take note of the Account Number, Account Name and Ending Balance for the first General Ledger Card</t>
  </si>
  <si>
    <t>2. Fill in the first line of the Trial Balance (Located after the General Ledger cards)</t>
  </si>
  <si>
    <t>3. Repeat steps 1 and 2 for the rest of the General Ledger cards.</t>
  </si>
  <si>
    <t>4. Sum the Debit column on the Trial Balance</t>
  </si>
  <si>
    <t>5. Sum the Credit column on the Trial Balance</t>
  </si>
  <si>
    <t>6. If Total Debits equals Total Credits you are done.  If not, you must find your error.</t>
  </si>
  <si>
    <t>ANSWER SHEET</t>
  </si>
  <si>
    <t>CASH</t>
  </si>
  <si>
    <t>ACCOUNTS RECEIVABLE</t>
  </si>
  <si>
    <t>OFFICE SUPPLIES</t>
  </si>
  <si>
    <t>OFFICE EQUIPMENT</t>
  </si>
  <si>
    <t>AUTOMOBILE</t>
  </si>
  <si>
    <t>BUILDING</t>
  </si>
  <si>
    <t>LAND</t>
  </si>
  <si>
    <t>ACCOUNTS PAYABLE</t>
  </si>
  <si>
    <t>LONG TERM NOTE PAYABLE</t>
  </si>
  <si>
    <t>JOHN DOE, CAPITAL</t>
  </si>
  <si>
    <t>JOHN DOE, WITHDRAWALS</t>
  </si>
  <si>
    <t>BOOKKEEPING FEES EARNED</t>
  </si>
  <si>
    <t>CONSULTING FEES EARNED</t>
  </si>
  <si>
    <t>ADVERTISING EXPENSE</t>
  </si>
  <si>
    <t>OFFICE SALARIES EXPENSE</t>
  </si>
  <si>
    <t>A General Ledger consists of one "Card" for each Account and has seven parts as follows:</t>
  </si>
  <si>
    <t>1. Read the 1st General Journal line</t>
  </si>
  <si>
    <t>2. Post to the applicable General Ledger card &amp; calculate the new balance</t>
  </si>
  <si>
    <t>NOTE:  COMPLETE EACH DATE BEFORE MOVING ON TO THE NEXT DATE</t>
  </si>
  <si>
    <t>2. Post to the applicable General Ledger card &amp; calculate the new balance.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</si>
</sst>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409]d\-mmm;@"/>
    <numFmt numFmtId="171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indent="2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 indent="2"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70" fontId="0" fillId="2" borderId="1" xfId="0" applyNumberFormat="1" applyFill="1" applyBorder="1" applyAlignment="1" quotePrefix="1">
      <alignment horizontal="left"/>
    </xf>
    <xf numFmtId="170" fontId="0" fillId="2" borderId="1" xfId="0" applyNumberForma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6" fontId="0" fillId="2" borderId="1" xfId="0" applyNumberFormat="1" applyFill="1" applyBorder="1" applyAlignment="1">
      <alignment horizontal="left"/>
    </xf>
    <xf numFmtId="16" fontId="0" fillId="2" borderId="0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170" fontId="0" fillId="2" borderId="1" xfId="0" applyNumberFormat="1" applyFill="1" applyBorder="1" applyAlignment="1" applyProtection="1" quotePrefix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/>
      <protection locked="0"/>
    </xf>
    <xf numFmtId="15" fontId="1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/>
    </xf>
    <xf numFmtId="0" fontId="0" fillId="2" borderId="0" xfId="0" applyFont="1" applyFill="1" applyAlignment="1">
      <alignment horizontal="left" indent="2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16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3" fontId="0" fillId="2" borderId="0" xfId="0" applyNumberForma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1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>
      <alignment/>
    </xf>
    <xf numFmtId="15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171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00"/>
  <sheetViews>
    <sheetView tabSelected="1" workbookViewId="0" topLeftCell="A1">
      <selection activeCell="A7" sqref="A7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6" ht="63" customHeight="1">
      <c r="A1" s="48" t="s">
        <v>44</v>
      </c>
      <c r="B1" s="48"/>
      <c r="C1" s="48"/>
      <c r="D1" s="48"/>
      <c r="E1" s="48"/>
      <c r="F1" s="48"/>
    </row>
    <row r="2" ht="15" customHeight="1">
      <c r="A2" s="2" t="s">
        <v>151</v>
      </c>
    </row>
    <row r="3" spans="1:5" ht="30" customHeight="1">
      <c r="A3" s="50" t="s">
        <v>41</v>
      </c>
      <c r="B3" s="50"/>
      <c r="C3" s="50"/>
      <c r="D3" s="50"/>
      <c r="E3" s="50"/>
    </row>
    <row r="4" ht="15" customHeight="1">
      <c r="A4" s="1" t="s">
        <v>42</v>
      </c>
    </row>
    <row r="6" ht="15" customHeight="1">
      <c r="A6" s="1" t="s">
        <v>176</v>
      </c>
    </row>
    <row r="7" ht="15" customHeight="1">
      <c r="A7" s="3" t="s">
        <v>61</v>
      </c>
    </row>
    <row r="8" ht="15" customHeight="1">
      <c r="A8" s="3" t="s">
        <v>62</v>
      </c>
    </row>
    <row r="9" spans="1:2" ht="15" customHeight="1">
      <c r="A9" s="3"/>
      <c r="B9" s="1" t="s">
        <v>69</v>
      </c>
    </row>
    <row r="10" spans="1:2" ht="15" customHeight="1">
      <c r="A10" s="3"/>
      <c r="B10" s="3" t="s">
        <v>67</v>
      </c>
    </row>
    <row r="11" spans="1:2" ht="15" customHeight="1">
      <c r="A11" s="3"/>
      <c r="B11" s="3" t="s">
        <v>68</v>
      </c>
    </row>
    <row r="12" spans="1:2" ht="15" customHeight="1">
      <c r="A12" s="3"/>
      <c r="B12" s="3" t="s">
        <v>70</v>
      </c>
    </row>
    <row r="13" spans="1:2" ht="15" customHeight="1">
      <c r="A13" s="3"/>
      <c r="B13" s="3" t="s">
        <v>71</v>
      </c>
    </row>
    <row r="14" spans="1:2" ht="15" customHeight="1">
      <c r="A14" s="3"/>
      <c r="B14" s="3" t="s">
        <v>72</v>
      </c>
    </row>
    <row r="15" ht="15" customHeight="1">
      <c r="A15" s="3" t="s">
        <v>63</v>
      </c>
    </row>
    <row r="16" ht="15" customHeight="1">
      <c r="A16" s="3" t="s">
        <v>64</v>
      </c>
    </row>
    <row r="17" ht="15" customHeight="1">
      <c r="A17" s="3" t="s">
        <v>65</v>
      </c>
    </row>
    <row r="18" ht="15" customHeight="1">
      <c r="A18" s="3" t="s">
        <v>66</v>
      </c>
    </row>
    <row r="19" ht="15" customHeight="1">
      <c r="A19" s="3" t="s">
        <v>138</v>
      </c>
    </row>
    <row r="21" ht="15" customHeight="1">
      <c r="A21" s="1" t="s">
        <v>45</v>
      </c>
    </row>
    <row r="23" spans="1:6" ht="15" customHeight="1">
      <c r="A23" s="2" t="s">
        <v>46</v>
      </c>
      <c r="F23" s="17" t="s">
        <v>58</v>
      </c>
    </row>
    <row r="24" spans="1:6" ht="15" customHeight="1">
      <c r="A24" s="6" t="s">
        <v>4</v>
      </c>
      <c r="B24" s="6" t="s">
        <v>51</v>
      </c>
      <c r="C24" s="10" t="s">
        <v>47</v>
      </c>
      <c r="D24" s="12" t="s">
        <v>2</v>
      </c>
      <c r="E24" s="12" t="s">
        <v>3</v>
      </c>
      <c r="F24" s="12" t="s">
        <v>43</v>
      </c>
    </row>
    <row r="25" spans="1:6" ht="15" customHeight="1">
      <c r="A25" s="4"/>
      <c r="B25" s="4"/>
      <c r="C25" s="11"/>
      <c r="D25" s="14"/>
      <c r="E25" s="14"/>
      <c r="F25" s="14"/>
    </row>
    <row r="26" spans="1:6" ht="15" customHeight="1">
      <c r="A26" s="4"/>
      <c r="B26" s="4"/>
      <c r="C26" s="11"/>
      <c r="D26" s="14"/>
      <c r="E26" s="14"/>
      <c r="F26" s="14"/>
    </row>
    <row r="28" ht="15" customHeight="1">
      <c r="A28" s="1" t="s">
        <v>140</v>
      </c>
    </row>
    <row r="30" ht="15" customHeight="1">
      <c r="A30" s="1" t="s">
        <v>141</v>
      </c>
    </row>
    <row r="32" spans="1:5" ht="15" customHeight="1">
      <c r="A32" s="49" t="s">
        <v>50</v>
      </c>
      <c r="B32" s="49"/>
      <c r="C32" s="49"/>
      <c r="D32" s="49"/>
      <c r="E32" s="49"/>
    </row>
    <row r="34" spans="1:5" ht="15" customHeight="1">
      <c r="A34" s="6" t="s">
        <v>4</v>
      </c>
      <c r="B34" s="6" t="s">
        <v>5</v>
      </c>
      <c r="C34" s="10" t="s">
        <v>47</v>
      </c>
      <c r="D34" s="12" t="s">
        <v>2</v>
      </c>
      <c r="E34" s="12" t="s">
        <v>3</v>
      </c>
    </row>
    <row r="35" spans="1:5" ht="15" customHeight="1">
      <c r="A35" s="16">
        <v>39449</v>
      </c>
      <c r="B35" s="4" t="s">
        <v>7</v>
      </c>
      <c r="C35" s="11">
        <v>1020</v>
      </c>
      <c r="D35" s="13">
        <v>50000</v>
      </c>
      <c r="E35" s="14"/>
    </row>
    <row r="36" spans="1:5" ht="15" customHeight="1">
      <c r="A36" s="4"/>
      <c r="B36" s="5" t="s">
        <v>0</v>
      </c>
      <c r="C36" s="11">
        <v>3500</v>
      </c>
      <c r="D36" s="14"/>
      <c r="E36" s="13">
        <v>50000</v>
      </c>
    </row>
    <row r="37" spans="1:5" ht="15" customHeight="1">
      <c r="A37" s="4"/>
      <c r="B37" s="45" t="s">
        <v>6</v>
      </c>
      <c r="C37" s="46"/>
      <c r="D37" s="46"/>
      <c r="E37" s="47"/>
    </row>
    <row r="38" spans="1:5" ht="15" customHeight="1">
      <c r="A38" s="9"/>
      <c r="B38" s="18"/>
      <c r="C38" s="18"/>
      <c r="D38" s="18"/>
      <c r="E38" s="18"/>
    </row>
    <row r="39" spans="1:6" ht="15" customHeight="1">
      <c r="A39" s="44" t="s">
        <v>49</v>
      </c>
      <c r="B39" s="44"/>
      <c r="C39" s="44"/>
      <c r="D39" s="44"/>
      <c r="E39" s="44"/>
      <c r="F39" s="44"/>
    </row>
    <row r="40" spans="1:6" ht="15" customHeight="1">
      <c r="A40" s="2" t="s">
        <v>46</v>
      </c>
      <c r="F40" s="17" t="s">
        <v>58</v>
      </c>
    </row>
    <row r="41" spans="1:6" ht="15" customHeight="1">
      <c r="A41" s="6" t="s">
        <v>4</v>
      </c>
      <c r="B41" s="6" t="s">
        <v>51</v>
      </c>
      <c r="C41" s="10" t="s">
        <v>47</v>
      </c>
      <c r="D41" s="12" t="s">
        <v>2</v>
      </c>
      <c r="E41" s="12" t="s">
        <v>3</v>
      </c>
      <c r="F41" s="12" t="s">
        <v>43</v>
      </c>
    </row>
    <row r="42" spans="1:7" ht="15" customHeight="1">
      <c r="A42" s="20">
        <v>39449</v>
      </c>
      <c r="B42" s="4"/>
      <c r="C42" s="11" t="s">
        <v>52</v>
      </c>
      <c r="D42" s="13">
        <v>50000</v>
      </c>
      <c r="E42" s="13"/>
      <c r="F42" s="13">
        <v>50000</v>
      </c>
      <c r="G42" s="1" t="s">
        <v>53</v>
      </c>
    </row>
    <row r="43" spans="1:6" ht="15" customHeight="1">
      <c r="A43" s="20"/>
      <c r="B43" s="4"/>
      <c r="C43" s="11"/>
      <c r="D43" s="13"/>
      <c r="E43" s="13"/>
      <c r="F43" s="13"/>
    </row>
    <row r="45" spans="1:6" ht="15" customHeight="1">
      <c r="A45" s="2" t="s">
        <v>48</v>
      </c>
      <c r="F45" s="17" t="s">
        <v>59</v>
      </c>
    </row>
    <row r="46" spans="1:6" ht="15" customHeight="1">
      <c r="A46" s="6" t="s">
        <v>4</v>
      </c>
      <c r="B46" s="6" t="s">
        <v>51</v>
      </c>
      <c r="C46" s="10" t="s">
        <v>47</v>
      </c>
      <c r="D46" s="12" t="s">
        <v>2</v>
      </c>
      <c r="E46" s="12" t="s">
        <v>3</v>
      </c>
      <c r="F46" s="12" t="s">
        <v>43</v>
      </c>
    </row>
    <row r="47" spans="1:7" ht="15" customHeight="1">
      <c r="A47" s="20">
        <v>39449</v>
      </c>
      <c r="B47" s="4"/>
      <c r="C47" s="11" t="s">
        <v>52</v>
      </c>
      <c r="D47" s="13"/>
      <c r="E47" s="13">
        <v>50000</v>
      </c>
      <c r="F47" s="13">
        <v>50000</v>
      </c>
      <c r="G47" s="1" t="s">
        <v>54</v>
      </c>
    </row>
    <row r="48" spans="1:6" ht="15" customHeight="1">
      <c r="A48" s="20"/>
      <c r="B48" s="4"/>
      <c r="C48" s="11"/>
      <c r="D48" s="13"/>
      <c r="E48" s="13"/>
      <c r="F48" s="13"/>
    </row>
    <row r="50" ht="15" customHeight="1">
      <c r="A50" s="1" t="s">
        <v>143</v>
      </c>
    </row>
    <row r="51" ht="15" customHeight="1">
      <c r="A51" s="1" t="s">
        <v>142</v>
      </c>
    </row>
    <row r="52" ht="15" customHeight="1">
      <c r="A52" s="1" t="s">
        <v>55</v>
      </c>
    </row>
    <row r="53" ht="15" customHeight="1">
      <c r="A53" s="1" t="s">
        <v>144</v>
      </c>
    </row>
    <row r="54" ht="15" customHeight="1">
      <c r="A54" s="1" t="s">
        <v>145</v>
      </c>
    </row>
    <row r="56" ht="15" customHeight="1">
      <c r="A56" s="1" t="s">
        <v>73</v>
      </c>
    </row>
    <row r="58" spans="1:5" ht="15" customHeight="1">
      <c r="A58" s="49" t="s">
        <v>50</v>
      </c>
      <c r="B58" s="49"/>
      <c r="C58" s="49"/>
      <c r="D58" s="49"/>
      <c r="E58" s="49"/>
    </row>
    <row r="60" spans="1:5" ht="15" customHeight="1">
      <c r="A60" s="6" t="s">
        <v>4</v>
      </c>
      <c r="B60" s="6" t="s">
        <v>5</v>
      </c>
      <c r="C60" s="10" t="s">
        <v>47</v>
      </c>
      <c r="D60" s="12" t="s">
        <v>2</v>
      </c>
      <c r="E60" s="12" t="s">
        <v>3</v>
      </c>
    </row>
    <row r="61" spans="1:5" ht="15" customHeight="1">
      <c r="A61" s="16">
        <v>39478</v>
      </c>
      <c r="B61" s="4" t="s">
        <v>1</v>
      </c>
      <c r="C61" s="11">
        <v>3600</v>
      </c>
      <c r="D61" s="13">
        <v>1000</v>
      </c>
      <c r="E61" s="14"/>
    </row>
    <row r="62" spans="1:5" ht="15" customHeight="1">
      <c r="A62" s="4"/>
      <c r="B62" s="5" t="s">
        <v>7</v>
      </c>
      <c r="C62" s="11">
        <v>1020</v>
      </c>
      <c r="D62" s="14"/>
      <c r="E62" s="13">
        <v>1000</v>
      </c>
    </row>
    <row r="63" spans="1:5" ht="15" customHeight="1">
      <c r="A63" s="4"/>
      <c r="B63" s="45" t="s">
        <v>56</v>
      </c>
      <c r="C63" s="46"/>
      <c r="D63" s="46"/>
      <c r="E63" s="47"/>
    </row>
    <row r="64" spans="1:5" ht="15" customHeight="1">
      <c r="A64" s="9"/>
      <c r="B64" s="18"/>
      <c r="C64" s="18"/>
      <c r="D64" s="18"/>
      <c r="E64" s="18"/>
    </row>
    <row r="65" spans="1:6" ht="15" customHeight="1">
      <c r="A65" s="44" t="s">
        <v>49</v>
      </c>
      <c r="B65" s="44"/>
      <c r="C65" s="44"/>
      <c r="D65" s="44"/>
      <c r="E65" s="44"/>
      <c r="F65" s="44"/>
    </row>
    <row r="66" spans="1:6" ht="15" customHeight="1">
      <c r="A66" s="2" t="s">
        <v>46</v>
      </c>
      <c r="F66" s="17" t="s">
        <v>58</v>
      </c>
    </row>
    <row r="67" spans="1:6" ht="15" customHeight="1">
      <c r="A67" s="6" t="s">
        <v>4</v>
      </c>
      <c r="B67" s="6" t="s">
        <v>51</v>
      </c>
      <c r="C67" s="10" t="s">
        <v>47</v>
      </c>
      <c r="D67" s="12" t="s">
        <v>2</v>
      </c>
      <c r="E67" s="12" t="s">
        <v>3</v>
      </c>
      <c r="F67" s="12" t="s">
        <v>43</v>
      </c>
    </row>
    <row r="68" spans="1:7" ht="15" customHeight="1">
      <c r="A68" s="20">
        <v>39449</v>
      </c>
      <c r="B68" s="4"/>
      <c r="C68" s="11" t="s">
        <v>52</v>
      </c>
      <c r="D68" s="13">
        <v>50000</v>
      </c>
      <c r="E68" s="13"/>
      <c r="F68" s="13">
        <v>50000</v>
      </c>
      <c r="G68" s="1" t="s">
        <v>53</v>
      </c>
    </row>
    <row r="69" spans="1:7" ht="15" customHeight="1">
      <c r="A69" s="16">
        <v>39478</v>
      </c>
      <c r="B69" s="4"/>
      <c r="C69" s="11" t="s">
        <v>52</v>
      </c>
      <c r="D69" s="13"/>
      <c r="E69" s="13">
        <v>1000</v>
      </c>
      <c r="F69" s="13">
        <v>49000</v>
      </c>
      <c r="G69" s="1" t="s">
        <v>53</v>
      </c>
    </row>
    <row r="71" spans="1:6" ht="15" customHeight="1">
      <c r="A71" s="2" t="s">
        <v>48</v>
      </c>
      <c r="F71" s="17" t="s">
        <v>59</v>
      </c>
    </row>
    <row r="72" spans="1:6" ht="15" customHeight="1">
      <c r="A72" s="6" t="s">
        <v>4</v>
      </c>
      <c r="B72" s="6" t="s">
        <v>51</v>
      </c>
      <c r="C72" s="10" t="s">
        <v>47</v>
      </c>
      <c r="D72" s="12" t="s">
        <v>2</v>
      </c>
      <c r="E72" s="12" t="s">
        <v>3</v>
      </c>
      <c r="F72" s="12" t="s">
        <v>43</v>
      </c>
    </row>
    <row r="73" spans="1:7" ht="15" customHeight="1">
      <c r="A73" s="20">
        <v>39449</v>
      </c>
      <c r="B73" s="4"/>
      <c r="C73" s="11" t="s">
        <v>52</v>
      </c>
      <c r="D73" s="13"/>
      <c r="E73" s="13">
        <v>50000</v>
      </c>
      <c r="F73" s="13">
        <v>50000</v>
      </c>
      <c r="G73" s="1" t="s">
        <v>54</v>
      </c>
    </row>
    <row r="74" spans="1:6" ht="15" customHeight="1">
      <c r="A74" s="20"/>
      <c r="B74" s="4"/>
      <c r="C74" s="11"/>
      <c r="D74" s="13"/>
      <c r="E74" s="13"/>
      <c r="F74" s="13"/>
    </row>
    <row r="75" spans="1:6" ht="15" customHeight="1">
      <c r="A75" s="21"/>
      <c r="B75" s="9"/>
      <c r="C75" s="19"/>
      <c r="D75" s="22"/>
      <c r="E75" s="22"/>
      <c r="F75" s="22"/>
    </row>
    <row r="76" spans="1:6" ht="15" customHeight="1">
      <c r="A76" s="2" t="s">
        <v>57</v>
      </c>
      <c r="F76" s="17" t="s">
        <v>60</v>
      </c>
    </row>
    <row r="77" spans="1:6" ht="15" customHeight="1">
      <c r="A77" s="6" t="s">
        <v>4</v>
      </c>
      <c r="B77" s="6" t="s">
        <v>51</v>
      </c>
      <c r="C77" s="10" t="s">
        <v>47</v>
      </c>
      <c r="D77" s="12" t="s">
        <v>2</v>
      </c>
      <c r="E77" s="12" t="s">
        <v>3</v>
      </c>
      <c r="F77" s="12" t="s">
        <v>43</v>
      </c>
    </row>
    <row r="78" spans="1:7" ht="15" customHeight="1">
      <c r="A78" s="16">
        <v>39478</v>
      </c>
      <c r="B78" s="4"/>
      <c r="C78" s="11" t="s">
        <v>52</v>
      </c>
      <c r="D78" s="13">
        <v>1000</v>
      </c>
      <c r="E78" s="13"/>
      <c r="F78" s="13">
        <v>1000</v>
      </c>
      <c r="G78" s="1" t="s">
        <v>53</v>
      </c>
    </row>
    <row r="79" spans="1:6" ht="15" customHeight="1">
      <c r="A79" s="20"/>
      <c r="B79" s="4"/>
      <c r="C79" s="11"/>
      <c r="D79" s="13"/>
      <c r="E79" s="13"/>
      <c r="F79" s="13"/>
    </row>
    <row r="80" spans="1:6" ht="15" customHeight="1">
      <c r="A80" s="21"/>
      <c r="B80" s="9"/>
      <c r="C80" s="19"/>
      <c r="D80" s="22"/>
      <c r="E80" s="22"/>
      <c r="F80" s="22"/>
    </row>
    <row r="81" spans="1:6" ht="15" customHeight="1">
      <c r="A81" s="21" t="s">
        <v>146</v>
      </c>
      <c r="B81" s="9"/>
      <c r="C81" s="19"/>
      <c r="D81" s="22"/>
      <c r="E81" s="22"/>
      <c r="F81" s="22"/>
    </row>
    <row r="82" spans="1:6" ht="15" customHeight="1">
      <c r="A82" s="21" t="s">
        <v>147</v>
      </c>
      <c r="B82" s="9"/>
      <c r="C82" s="19"/>
      <c r="D82" s="22"/>
      <c r="E82" s="22"/>
      <c r="F82" s="22"/>
    </row>
    <row r="83" spans="1:6" ht="15" customHeight="1">
      <c r="A83" s="21" t="s">
        <v>148</v>
      </c>
      <c r="B83" s="9"/>
      <c r="C83" s="19"/>
      <c r="D83" s="22"/>
      <c r="E83" s="22"/>
      <c r="F83" s="22"/>
    </row>
    <row r="84" spans="1:6" ht="15" customHeight="1">
      <c r="A84" s="21"/>
      <c r="B84" s="9"/>
      <c r="C84" s="19"/>
      <c r="D84" s="22"/>
      <c r="E84" s="22"/>
      <c r="F84" s="22"/>
    </row>
    <row r="85" spans="1:6" ht="15" customHeight="1">
      <c r="A85" s="21" t="s">
        <v>74</v>
      </c>
      <c r="B85" s="9"/>
      <c r="C85" s="19"/>
      <c r="D85" s="22"/>
      <c r="E85" s="22"/>
      <c r="F85" s="22"/>
    </row>
    <row r="86" spans="1:6" ht="15" customHeight="1">
      <c r="A86" s="21"/>
      <c r="B86" s="9" t="s">
        <v>75</v>
      </c>
      <c r="C86" s="19"/>
      <c r="D86" s="22"/>
      <c r="E86" s="22"/>
      <c r="F86" s="22"/>
    </row>
    <row r="87" spans="1:6" ht="15" customHeight="1">
      <c r="A87" s="21"/>
      <c r="B87" s="9" t="s">
        <v>76</v>
      </c>
      <c r="C87" s="19"/>
      <c r="D87" s="22"/>
      <c r="E87" s="22"/>
      <c r="F87" s="22"/>
    </row>
    <row r="88" ht="15" customHeight="1">
      <c r="B88" s="1" t="s">
        <v>77</v>
      </c>
    </row>
    <row r="89" ht="15" customHeight="1">
      <c r="B89" s="1" t="s">
        <v>78</v>
      </c>
    </row>
    <row r="90" ht="15" customHeight="1">
      <c r="B90" s="1" t="s">
        <v>79</v>
      </c>
    </row>
    <row r="91" ht="15" customHeight="1">
      <c r="B91" s="1" t="s">
        <v>80</v>
      </c>
    </row>
    <row r="92" ht="15" customHeight="1">
      <c r="B92" s="1" t="s">
        <v>81</v>
      </c>
    </row>
    <row r="94" ht="15" customHeight="1">
      <c r="A94" s="1" t="s">
        <v>82</v>
      </c>
    </row>
    <row r="95" ht="15" customHeight="1">
      <c r="B95" s="1" t="s">
        <v>75</v>
      </c>
    </row>
    <row r="96" ht="15" customHeight="1">
      <c r="B96" s="1" t="s">
        <v>149</v>
      </c>
    </row>
    <row r="97" ht="15" customHeight="1">
      <c r="B97" s="1" t="s">
        <v>150</v>
      </c>
    </row>
    <row r="98" ht="15" customHeight="1">
      <c r="B98" s="1" t="s">
        <v>83</v>
      </c>
    </row>
    <row r="100" ht="15" customHeight="1">
      <c r="A100" s="2" t="s">
        <v>85</v>
      </c>
    </row>
  </sheetData>
  <sheetProtection sheet="1" objects="1" scenarios="1" selectLockedCells="1"/>
  <mergeCells count="8">
    <mergeCell ref="A65:F65"/>
    <mergeCell ref="B37:E37"/>
    <mergeCell ref="A39:F39"/>
    <mergeCell ref="A1:F1"/>
    <mergeCell ref="A32:E32"/>
    <mergeCell ref="A3:E3"/>
    <mergeCell ref="A58:E58"/>
    <mergeCell ref="B63:E63"/>
  </mergeCells>
  <printOptions/>
  <pageMargins left="0.5" right="0.5" top="0.5" bottom="0.5" header="0.5" footer="0.5"/>
  <pageSetup horizontalDpi="600" verticalDpi="600" orientation="landscape" r:id="rId1"/>
  <rowBreaks count="2" manualBreakCount="2">
    <brk id="27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G233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5" ht="15" customHeight="1">
      <c r="A1" s="51" t="s">
        <v>84</v>
      </c>
      <c r="B1" s="52"/>
      <c r="C1" s="52"/>
      <c r="D1" s="52"/>
      <c r="E1" s="52"/>
    </row>
    <row r="2" ht="15" customHeight="1">
      <c r="A2" s="7"/>
    </row>
    <row r="3" ht="15" customHeight="1">
      <c r="A3" s="2" t="s">
        <v>152</v>
      </c>
    </row>
    <row r="4" ht="15" customHeight="1">
      <c r="A4" s="2"/>
    </row>
    <row r="5" ht="15" customHeight="1">
      <c r="A5" s="7" t="s">
        <v>86</v>
      </c>
    </row>
    <row r="6" ht="15" customHeight="1">
      <c r="B6" s="1" t="s">
        <v>177</v>
      </c>
    </row>
    <row r="7" ht="15" customHeight="1">
      <c r="B7" s="1" t="s">
        <v>178</v>
      </c>
    </row>
    <row r="8" ht="15" customHeight="1">
      <c r="B8" s="1" t="s">
        <v>150</v>
      </c>
    </row>
    <row r="9" ht="15" customHeight="1">
      <c r="B9" s="1" t="s">
        <v>83</v>
      </c>
    </row>
    <row r="10" ht="15" customHeight="1">
      <c r="B10" s="2" t="s">
        <v>179</v>
      </c>
    </row>
    <row r="11" ht="15" customHeight="1">
      <c r="A11" s="1" t="s">
        <v>101</v>
      </c>
    </row>
    <row r="13" spans="1:5" ht="15" customHeight="1">
      <c r="A13" s="49" t="s">
        <v>50</v>
      </c>
      <c r="B13" s="49"/>
      <c r="C13" s="49"/>
      <c r="D13" s="49"/>
      <c r="E13" s="49"/>
    </row>
    <row r="14" ht="15" customHeight="1">
      <c r="A14" s="7"/>
    </row>
    <row r="15" spans="1:5" ht="15" customHeight="1">
      <c r="A15" s="6" t="s">
        <v>4</v>
      </c>
      <c r="B15" s="6" t="s">
        <v>5</v>
      </c>
      <c r="C15" s="10" t="s">
        <v>47</v>
      </c>
      <c r="D15" s="12" t="s">
        <v>2</v>
      </c>
      <c r="E15" s="12" t="s">
        <v>3</v>
      </c>
    </row>
    <row r="16" spans="1:6" ht="15" customHeight="1">
      <c r="A16" s="15">
        <v>39449</v>
      </c>
      <c r="B16" s="4" t="s">
        <v>7</v>
      </c>
      <c r="C16" s="23"/>
      <c r="D16" s="13">
        <v>40000</v>
      </c>
      <c r="E16" s="14"/>
      <c r="F16" s="8">
        <f>IF(C16="","",IF(C16=1020,"PR is Correct","Try Again - For PR, input the Account Number for the General Ledger card"))</f>
      </c>
    </row>
    <row r="17" spans="1:6" ht="15" customHeight="1">
      <c r="A17" s="15"/>
      <c r="B17" s="4" t="s">
        <v>13</v>
      </c>
      <c r="C17" s="23"/>
      <c r="D17" s="13">
        <v>10000</v>
      </c>
      <c r="E17" s="14"/>
      <c r="F17" s="8">
        <f>IF(C17="","",IF(C17=1600,"PR is Correct","Try Again - For PR, input the Account Number for the General Ledger card"))</f>
      </c>
    </row>
    <row r="18" spans="1:6" ht="15" customHeight="1">
      <c r="A18" s="4"/>
      <c r="B18" s="5" t="s">
        <v>17</v>
      </c>
      <c r="C18" s="23"/>
      <c r="D18" s="14"/>
      <c r="E18" s="13">
        <v>50000</v>
      </c>
      <c r="F18" s="8">
        <f>IF(C18="","",IF(C18=3100,"PR is Correct","Try Again - For PR, input the Account Number for the General Ledger card"))</f>
      </c>
    </row>
    <row r="19" spans="1:5" ht="15" customHeight="1">
      <c r="A19" s="4"/>
      <c r="B19" s="45" t="s">
        <v>20</v>
      </c>
      <c r="C19" s="46"/>
      <c r="D19" s="46"/>
      <c r="E19" s="47"/>
    </row>
    <row r="21" spans="1:6" ht="15" customHeight="1">
      <c r="A21" s="15">
        <v>39450</v>
      </c>
      <c r="B21" s="4" t="s">
        <v>15</v>
      </c>
      <c r="C21" s="23"/>
      <c r="D21" s="13">
        <v>30000</v>
      </c>
      <c r="E21" s="14"/>
      <c r="F21" s="8">
        <f>IF(C21="","",IF(C21=1800,"PR is Correct","Try Again - For PR, input the Account Number for the General Ledger card"))</f>
      </c>
    </row>
    <row r="22" spans="1:6" ht="15" customHeight="1">
      <c r="A22" s="15"/>
      <c r="B22" s="4" t="s">
        <v>14</v>
      </c>
      <c r="C22" s="23"/>
      <c r="D22" s="13">
        <v>130000</v>
      </c>
      <c r="E22" s="14"/>
      <c r="F22" s="8">
        <f>IF(C22="","",IF(C22=1700,"PR is Correct","Try Again - For PR, input the Account Number for the General Ledger card"))</f>
      </c>
    </row>
    <row r="23" spans="1:6" ht="15" customHeight="1">
      <c r="A23" s="15"/>
      <c r="B23" s="5" t="s">
        <v>7</v>
      </c>
      <c r="C23" s="23"/>
      <c r="D23" s="13"/>
      <c r="E23" s="13">
        <v>20000</v>
      </c>
      <c r="F23" s="8">
        <f>IF(C23="","",IF(C23=1020,"PR is Correct","Try Again - For PR, input the Account Number for the General Ledger card"))</f>
      </c>
    </row>
    <row r="24" spans="1:6" ht="15" customHeight="1">
      <c r="A24" s="4"/>
      <c r="B24" s="5" t="s">
        <v>16</v>
      </c>
      <c r="C24" s="23"/>
      <c r="D24" s="14"/>
      <c r="E24" s="13">
        <v>140000</v>
      </c>
      <c r="F24" s="8">
        <f>IF(C24="","",IF(C24=2600,"PR is Correct","Try Again - For PR, input the Account Number for the General Ledger card"))</f>
      </c>
    </row>
    <row r="25" spans="1:5" ht="15" customHeight="1">
      <c r="A25" s="4"/>
      <c r="B25" s="45" t="s">
        <v>21</v>
      </c>
      <c r="C25" s="46"/>
      <c r="D25" s="46"/>
      <c r="E25" s="47"/>
    </row>
    <row r="27" spans="1:6" ht="15" customHeight="1">
      <c r="A27" s="15">
        <v>39452</v>
      </c>
      <c r="B27" s="4" t="s">
        <v>11</v>
      </c>
      <c r="C27" s="23"/>
      <c r="D27" s="13">
        <v>500</v>
      </c>
      <c r="E27" s="14"/>
      <c r="F27" s="8">
        <f>IF(C27="","",IF(C27=1300,"PR is Correct","Try Again - For PR, input the Account Number for the General Ledger card"))</f>
      </c>
    </row>
    <row r="28" spans="1:6" ht="15" customHeight="1">
      <c r="A28" s="4"/>
      <c r="B28" s="5" t="s">
        <v>22</v>
      </c>
      <c r="C28" s="23"/>
      <c r="D28" s="14"/>
      <c r="E28" s="13">
        <v>500</v>
      </c>
      <c r="F28" s="8">
        <f>IF(C28="","",IF(C28=2200,"PR is Correct","Try Again - For PR, input the Account Number for the General Ledger card"))</f>
      </c>
    </row>
    <row r="29" spans="1:5" ht="15" customHeight="1">
      <c r="A29" s="4"/>
      <c r="B29" s="45" t="s">
        <v>23</v>
      </c>
      <c r="C29" s="46"/>
      <c r="D29" s="46"/>
      <c r="E29" s="47"/>
    </row>
    <row r="31" spans="1:6" ht="15" customHeight="1">
      <c r="A31" s="15">
        <v>39454</v>
      </c>
      <c r="B31" s="4" t="s">
        <v>12</v>
      </c>
      <c r="C31" s="23"/>
      <c r="D31" s="13">
        <v>16000</v>
      </c>
      <c r="E31" s="14"/>
      <c r="F31" s="8">
        <f>IF(C31="","",IF(C31=1650,"PR is Correct","Try Again - For PR, input the Account Number for the General Ledger card"))</f>
      </c>
    </row>
    <row r="32" spans="1:6" ht="15" customHeight="1">
      <c r="A32" s="4"/>
      <c r="B32" s="5" t="s">
        <v>17</v>
      </c>
      <c r="C32" s="23"/>
      <c r="D32" s="14"/>
      <c r="E32" s="13">
        <v>16000</v>
      </c>
      <c r="F32" s="8">
        <f>IF(C32="","",IF(C32=3100,"PR is Correct","Try Again - For PR, input the Account Number for the General Ledger card"))</f>
      </c>
    </row>
    <row r="33" spans="1:5" ht="15" customHeight="1">
      <c r="A33" s="4"/>
      <c r="B33" s="45" t="s">
        <v>20</v>
      </c>
      <c r="C33" s="46"/>
      <c r="D33" s="46"/>
      <c r="E33" s="47"/>
    </row>
    <row r="35" spans="1:6" ht="15" customHeight="1">
      <c r="A35" s="15">
        <v>39456</v>
      </c>
      <c r="B35" s="4" t="s">
        <v>13</v>
      </c>
      <c r="C35" s="23"/>
      <c r="D35" s="13">
        <v>2000</v>
      </c>
      <c r="E35" s="14"/>
      <c r="F35" s="8">
        <f>IF(C35="","",IF(C35=1600,"PR is Correct","Try Again - For PR, input the Account Number for the General Ledger card"))</f>
      </c>
    </row>
    <row r="36" spans="1:6" ht="15" customHeight="1">
      <c r="A36" s="4"/>
      <c r="B36" s="5" t="s">
        <v>24</v>
      </c>
      <c r="C36" s="23"/>
      <c r="D36" s="14"/>
      <c r="E36" s="13">
        <v>2000</v>
      </c>
      <c r="F36" s="8">
        <f>IF(C36="","",IF(C36=2200,"PR is Correct","Try Again - For PR, input the Account Number for the General Ledger card"))</f>
      </c>
    </row>
    <row r="37" spans="1:5" ht="15" customHeight="1">
      <c r="A37" s="4"/>
      <c r="B37" s="45" t="s">
        <v>36</v>
      </c>
      <c r="C37" s="46"/>
      <c r="D37" s="46"/>
      <c r="E37" s="47"/>
    </row>
    <row r="39" spans="1:6" ht="15" customHeight="1">
      <c r="A39" s="15">
        <v>39458</v>
      </c>
      <c r="B39" s="4" t="s">
        <v>19</v>
      </c>
      <c r="C39" s="23"/>
      <c r="D39" s="13">
        <v>400</v>
      </c>
      <c r="E39" s="14"/>
      <c r="F39" s="8">
        <f>IF(C39="","",IF(C39=5200,"PR is Correct","Try Again - For PR, input the Account Number for the General Ledger card"))</f>
      </c>
    </row>
    <row r="40" spans="1:6" ht="15" customHeight="1">
      <c r="A40" s="4"/>
      <c r="B40" s="5" t="s">
        <v>7</v>
      </c>
      <c r="C40" s="23"/>
      <c r="D40" s="14"/>
      <c r="E40" s="13">
        <v>400</v>
      </c>
      <c r="F40" s="8">
        <f>IF(C40="","",IF(C40=1020,"PR is Correct","Try Again - For PR, input the Account Number for the General Ledger card"))</f>
      </c>
    </row>
    <row r="41" spans="1:5" ht="15" customHeight="1">
      <c r="A41" s="4"/>
      <c r="B41" s="45" t="s">
        <v>25</v>
      </c>
      <c r="C41" s="46"/>
      <c r="D41" s="46"/>
      <c r="E41" s="47"/>
    </row>
    <row r="43" spans="1:6" ht="15" customHeight="1">
      <c r="A43" s="15">
        <v>39460</v>
      </c>
      <c r="B43" s="4" t="s">
        <v>7</v>
      </c>
      <c r="C43" s="23"/>
      <c r="D43" s="13">
        <v>4000</v>
      </c>
      <c r="E43" s="14"/>
      <c r="F43" s="8">
        <f>IF(C43="","",IF(C43=1020,"PR is Correct","Try Again - For PR, input the Account Number for the General Ledger card"))</f>
      </c>
    </row>
    <row r="44" spans="1:6" ht="15" customHeight="1">
      <c r="A44" s="4"/>
      <c r="B44" s="5" t="s">
        <v>9</v>
      </c>
      <c r="C44" s="23"/>
      <c r="D44" s="14"/>
      <c r="E44" s="13">
        <v>4000</v>
      </c>
      <c r="F44" s="8">
        <f>IF(C44="","",IF(C44=4100,"PR is Correct","Try Again - For PR, input the Account Number for the General Ledger card"))</f>
      </c>
    </row>
    <row r="45" spans="1:5" ht="15" customHeight="1">
      <c r="A45" s="4"/>
      <c r="B45" s="45" t="s">
        <v>26</v>
      </c>
      <c r="C45" s="46"/>
      <c r="D45" s="46"/>
      <c r="E45" s="47"/>
    </row>
    <row r="47" spans="1:6" ht="15" customHeight="1">
      <c r="A47" s="15">
        <v>39462</v>
      </c>
      <c r="B47" s="4" t="s">
        <v>8</v>
      </c>
      <c r="C47" s="23"/>
      <c r="D47" s="13">
        <v>600</v>
      </c>
      <c r="E47" s="14"/>
      <c r="F47" s="8">
        <f>IF(C47="","",IF(C47=5100,"PR is Correct","Try Again - For PR, input the Account Number for the General Ledger card"))</f>
      </c>
    </row>
    <row r="48" spans="1:6" ht="15" customHeight="1">
      <c r="A48" s="4"/>
      <c r="B48" s="5" t="s">
        <v>7</v>
      </c>
      <c r="C48" s="23"/>
      <c r="D48" s="14"/>
      <c r="E48" s="13">
        <v>600</v>
      </c>
      <c r="F48" s="8">
        <f>IF(C48="","",IF(C48=1020,"PR is Correct","Try Again - For PR, input the Account Number for the General Ledger card"))</f>
      </c>
    </row>
    <row r="49" spans="1:5" ht="15" customHeight="1">
      <c r="A49" s="4"/>
      <c r="B49" s="45" t="s">
        <v>27</v>
      </c>
      <c r="C49" s="46"/>
      <c r="D49" s="46"/>
      <c r="E49" s="47"/>
    </row>
    <row r="51" spans="1:6" ht="15" customHeight="1">
      <c r="A51" s="15">
        <v>39464</v>
      </c>
      <c r="B51" s="4" t="s">
        <v>22</v>
      </c>
      <c r="C51" s="23"/>
      <c r="D51" s="13">
        <v>500</v>
      </c>
      <c r="E51" s="14"/>
      <c r="F51" s="8">
        <f>IF(C51="","",IF(C51=2200,"PR is Correct","Try Again - For PR, input the Account Number for the General Ledger card"))</f>
      </c>
    </row>
    <row r="52" spans="1:6" ht="15" customHeight="1">
      <c r="A52" s="4"/>
      <c r="B52" s="5" t="s">
        <v>7</v>
      </c>
      <c r="C52" s="23"/>
      <c r="D52" s="14"/>
      <c r="E52" s="13">
        <v>500</v>
      </c>
      <c r="F52" s="8">
        <f>IF(C52="","",IF(C52=1020,"PR is Correct","Try Again - For PR, input the Account Number for the General Ledger card"))</f>
      </c>
    </row>
    <row r="53" spans="1:5" ht="15" customHeight="1">
      <c r="A53" s="4"/>
      <c r="B53" s="45" t="s">
        <v>28</v>
      </c>
      <c r="C53" s="46"/>
      <c r="D53" s="46"/>
      <c r="E53" s="47"/>
    </row>
    <row r="55" spans="1:6" ht="15" customHeight="1">
      <c r="A55" s="15">
        <v>39466</v>
      </c>
      <c r="B55" s="4" t="s">
        <v>29</v>
      </c>
      <c r="C55" s="23"/>
      <c r="D55" s="13">
        <v>600</v>
      </c>
      <c r="E55" s="14"/>
      <c r="F55" s="8">
        <f>IF(C55="","",IF(C55=1600,"PR is Correct","Try Again - For PR, input the Account Number for the General Ledger card"))</f>
      </c>
    </row>
    <row r="56" spans="1:6" ht="15" customHeight="1">
      <c r="A56" s="15"/>
      <c r="B56" s="5" t="s">
        <v>30</v>
      </c>
      <c r="C56" s="23"/>
      <c r="D56" s="13"/>
      <c r="E56" s="14">
        <v>100</v>
      </c>
      <c r="F56" s="8">
        <f>IF(C56="","",IF(C56=1600,"PR is Correct","Try Again - For PR, input the Account Number for the General Ledger card"))</f>
      </c>
    </row>
    <row r="57" spans="1:6" ht="15" customHeight="1">
      <c r="A57" s="4"/>
      <c r="B57" s="5" t="s">
        <v>7</v>
      </c>
      <c r="C57" s="23"/>
      <c r="D57" s="14"/>
      <c r="E57" s="13">
        <v>500</v>
      </c>
      <c r="F57" s="8">
        <f>IF(C57="","",IF(C57=1020,"PR is Correct","Try Again - For PR, input the Account Number for the General Ledger card"))</f>
      </c>
    </row>
    <row r="58" spans="1:5" ht="15" customHeight="1">
      <c r="A58" s="4"/>
      <c r="B58" s="45" t="s">
        <v>31</v>
      </c>
      <c r="C58" s="46"/>
      <c r="D58" s="46"/>
      <c r="E58" s="47"/>
    </row>
    <row r="60" spans="1:6" ht="15" customHeight="1">
      <c r="A60" s="15">
        <v>39468</v>
      </c>
      <c r="B60" s="4" t="s">
        <v>32</v>
      </c>
      <c r="C60" s="23"/>
      <c r="D60" s="13">
        <v>2000</v>
      </c>
      <c r="E60" s="14"/>
      <c r="F60" s="8">
        <f>IF(C60="","",IF(C60=1200,"PR is Correct","Try Again - For PR, input the Account Number for the General Ledger card"))</f>
      </c>
    </row>
    <row r="61" spans="1:6" ht="15" customHeight="1">
      <c r="A61" s="4"/>
      <c r="B61" s="5" t="s">
        <v>10</v>
      </c>
      <c r="C61" s="23"/>
      <c r="D61" s="14"/>
      <c r="E61" s="13">
        <v>2000</v>
      </c>
      <c r="F61" s="8">
        <f>IF(C61="","",IF(C61=4200,"PR is Correct","Try Again - For PR, input the Account Number for the General Ledger card"))</f>
      </c>
    </row>
    <row r="62" spans="1:5" ht="15" customHeight="1">
      <c r="A62" s="4"/>
      <c r="B62" s="45" t="s">
        <v>33</v>
      </c>
      <c r="C62" s="46"/>
      <c r="D62" s="46"/>
      <c r="E62" s="47"/>
    </row>
    <row r="64" spans="1:6" ht="15" customHeight="1">
      <c r="A64" s="15">
        <v>39470</v>
      </c>
      <c r="B64" s="4" t="s">
        <v>19</v>
      </c>
      <c r="C64" s="23"/>
      <c r="D64" s="13">
        <v>400</v>
      </c>
      <c r="E64" s="14"/>
      <c r="F64" s="8">
        <f>IF(C64="","",IF(C64=5200,"PR is Correct","Try Again - For PR, input the Account Number for the General Ledger card"))</f>
      </c>
    </row>
    <row r="65" spans="1:6" ht="15" customHeight="1">
      <c r="A65" s="4"/>
      <c r="B65" s="5" t="s">
        <v>7</v>
      </c>
      <c r="C65" s="23"/>
      <c r="D65" s="14"/>
      <c r="E65" s="13">
        <v>400</v>
      </c>
      <c r="F65" s="8">
        <f>IF(C65="","",IF(C65=1020,"PR is Correct","Try Again - For PR, input the Account Number for the General Ledger card"))</f>
      </c>
    </row>
    <row r="66" spans="1:5" ht="15" customHeight="1">
      <c r="A66" s="4"/>
      <c r="B66" s="45" t="s">
        <v>25</v>
      </c>
      <c r="C66" s="46"/>
      <c r="D66" s="46"/>
      <c r="E66" s="47"/>
    </row>
    <row r="68" spans="1:6" ht="15" customHeight="1">
      <c r="A68" s="15">
        <v>39472</v>
      </c>
      <c r="B68" s="4" t="s">
        <v>7</v>
      </c>
      <c r="C68" s="23"/>
      <c r="D68" s="13">
        <v>2000</v>
      </c>
      <c r="E68" s="14"/>
      <c r="F68" s="8">
        <f>IF(C68="","",IF(C68=1020,"PR is Correct","Try Again - For PR, input the Account Number for the General Ledger card"))</f>
      </c>
    </row>
    <row r="69" spans="1:6" ht="15" customHeight="1">
      <c r="A69" s="4"/>
      <c r="B69" s="5" t="s">
        <v>32</v>
      </c>
      <c r="C69" s="23"/>
      <c r="D69" s="14"/>
      <c r="E69" s="13">
        <v>2000</v>
      </c>
      <c r="F69" s="8">
        <f>IF(C69="","",IF(C69=1200,"PR is Correct","Try Again - For PR, input the Account Number for the General Ledger card"))</f>
      </c>
    </row>
    <row r="70" spans="1:5" ht="15" customHeight="1">
      <c r="A70" s="4"/>
      <c r="B70" s="45" t="s">
        <v>34</v>
      </c>
      <c r="C70" s="46"/>
      <c r="D70" s="46"/>
      <c r="E70" s="47"/>
    </row>
    <row r="72" spans="1:6" ht="15" customHeight="1">
      <c r="A72" s="15">
        <v>39478</v>
      </c>
      <c r="B72" s="4" t="s">
        <v>18</v>
      </c>
      <c r="C72" s="23"/>
      <c r="D72" s="13">
        <v>1000</v>
      </c>
      <c r="E72" s="14"/>
      <c r="F72" s="8">
        <f>IF(C72="","",IF(C72=3200,"PR is Correct","Try Again - For PR, input the Account Number for the General Ledger card"))</f>
      </c>
    </row>
    <row r="73" spans="1:6" ht="15" customHeight="1">
      <c r="A73" s="4"/>
      <c r="B73" s="5" t="s">
        <v>7</v>
      </c>
      <c r="C73" s="23"/>
      <c r="D73" s="14"/>
      <c r="E73" s="13">
        <v>1000</v>
      </c>
      <c r="F73" s="8">
        <f>IF(C73="","",IF(C73=1020,"PR is Correct","Try Again - For PR, input the Account Number for the General Ledger card"))</f>
      </c>
    </row>
    <row r="74" spans="1:5" ht="15" customHeight="1">
      <c r="A74" s="4"/>
      <c r="B74" s="45" t="s">
        <v>35</v>
      </c>
      <c r="C74" s="46"/>
      <c r="D74" s="46"/>
      <c r="E74" s="47"/>
    </row>
    <row r="77" spans="1:6" ht="15" customHeight="1">
      <c r="A77" s="44" t="s">
        <v>139</v>
      </c>
      <c r="B77" s="44"/>
      <c r="C77" s="44"/>
      <c r="D77" s="44"/>
      <c r="E77" s="44"/>
      <c r="F77" s="44"/>
    </row>
    <row r="78" spans="1:6" ht="15" customHeight="1">
      <c r="A78" s="2" t="s">
        <v>46</v>
      </c>
      <c r="F78" s="17" t="s">
        <v>58</v>
      </c>
    </row>
    <row r="79" spans="1:6" ht="15" customHeight="1">
      <c r="A79" s="6" t="s">
        <v>4</v>
      </c>
      <c r="B79" s="6" t="s">
        <v>51</v>
      </c>
      <c r="C79" s="10" t="s">
        <v>47</v>
      </c>
      <c r="D79" s="12" t="s">
        <v>2</v>
      </c>
      <c r="E79" s="12" t="s">
        <v>3</v>
      </c>
      <c r="F79" s="12" t="s">
        <v>43</v>
      </c>
    </row>
    <row r="80" spans="1:7" ht="15" customHeight="1">
      <c r="A80" s="24"/>
      <c r="B80" s="25"/>
      <c r="C80" s="23"/>
      <c r="D80" s="26"/>
      <c r="E80" s="26"/>
      <c r="F80" s="26"/>
      <c r="G80" s="8">
        <f>IF(F80="","",IF(F80=40000,"Balance is Correct","Try Again - Should be $40,000"))</f>
      </c>
    </row>
    <row r="81" spans="1:7" ht="15" customHeight="1">
      <c r="A81" s="24"/>
      <c r="B81" s="25"/>
      <c r="C81" s="23"/>
      <c r="D81" s="26"/>
      <c r="E81" s="26"/>
      <c r="F81" s="26"/>
      <c r="G81" s="8">
        <f>IF(F81="","",IF(F81=20000,"Balance is Correct","Try Again - Should be $20,000"))</f>
      </c>
    </row>
    <row r="82" spans="1:7" ht="15" customHeight="1">
      <c r="A82" s="24"/>
      <c r="B82" s="25"/>
      <c r="C82" s="23"/>
      <c r="D82" s="26"/>
      <c r="E82" s="26"/>
      <c r="F82" s="26"/>
      <c r="G82" s="8">
        <f>IF(F82="","",IF(F82=19600,"Balance is Correct","Try Again - Should be $19,600"))</f>
      </c>
    </row>
    <row r="83" spans="1:7" ht="15" customHeight="1">
      <c r="A83" s="24"/>
      <c r="B83" s="25"/>
      <c r="C83" s="23"/>
      <c r="D83" s="26"/>
      <c r="E83" s="26"/>
      <c r="F83" s="26"/>
      <c r="G83" s="8">
        <f>IF(F83="","",IF(F83=23600,"Balance is Correct","Try Again - Should be $23,600"))</f>
      </c>
    </row>
    <row r="84" spans="1:7" ht="15" customHeight="1">
      <c r="A84" s="24"/>
      <c r="B84" s="25"/>
      <c r="C84" s="23"/>
      <c r="D84" s="26"/>
      <c r="E84" s="26"/>
      <c r="F84" s="26"/>
      <c r="G84" s="8">
        <f>IF(F84="","",IF(F84=23000,"Balance is Correct","Try Again - Should be $23,000"))</f>
      </c>
    </row>
    <row r="85" spans="1:7" ht="15" customHeight="1">
      <c r="A85" s="24"/>
      <c r="B85" s="25"/>
      <c r="C85" s="23"/>
      <c r="D85" s="26"/>
      <c r="E85" s="26"/>
      <c r="F85" s="26"/>
      <c r="G85" s="8">
        <f>IF(F85="","",IF(F85=22500,"Balance is Correct","Try Again - Should be $22,500"))</f>
      </c>
    </row>
    <row r="86" spans="1:7" ht="15" customHeight="1">
      <c r="A86" s="24"/>
      <c r="B86" s="25"/>
      <c r="C86" s="23"/>
      <c r="D86" s="26"/>
      <c r="E86" s="26"/>
      <c r="F86" s="26"/>
      <c r="G86" s="8">
        <f>IF(F86="","",IF(F86=22000,"Balance is Correct","Try Again - Should be $22,000"))</f>
      </c>
    </row>
    <row r="87" spans="1:7" ht="15" customHeight="1">
      <c r="A87" s="24"/>
      <c r="B87" s="25"/>
      <c r="C87" s="23"/>
      <c r="D87" s="26"/>
      <c r="E87" s="26"/>
      <c r="F87" s="26"/>
      <c r="G87" s="8">
        <f>IF(F87="","",IF(F87=21600,"Balance is Correct","Try Again - Should be $21,600"))</f>
      </c>
    </row>
    <row r="88" spans="1:7" ht="15" customHeight="1">
      <c r="A88" s="24"/>
      <c r="B88" s="25"/>
      <c r="C88" s="23"/>
      <c r="D88" s="26"/>
      <c r="E88" s="26"/>
      <c r="F88" s="26"/>
      <c r="G88" s="8">
        <f>IF(F88="","",IF(F88=23600,"Balance is Correct","Try Again - Should be $23,600"))</f>
      </c>
    </row>
    <row r="89" spans="1:7" ht="15" customHeight="1">
      <c r="A89" s="24"/>
      <c r="B89" s="25"/>
      <c r="C89" s="23"/>
      <c r="D89" s="26"/>
      <c r="E89" s="26"/>
      <c r="F89" s="26"/>
      <c r="G89" s="8">
        <f>IF(F89="","",IF(F89=22600,"Balance is Correct","Try Again - Should be $22,600"))</f>
      </c>
    </row>
    <row r="91" spans="1:6" ht="15" customHeight="1">
      <c r="A91" s="2" t="s">
        <v>87</v>
      </c>
      <c r="F91" s="17" t="s">
        <v>102</v>
      </c>
    </row>
    <row r="92" spans="1:6" ht="15" customHeight="1">
      <c r="A92" s="6" t="s">
        <v>4</v>
      </c>
      <c r="B92" s="6" t="s">
        <v>51</v>
      </c>
      <c r="C92" s="10" t="s">
        <v>47</v>
      </c>
      <c r="D92" s="12" t="s">
        <v>2</v>
      </c>
      <c r="E92" s="12" t="s">
        <v>3</v>
      </c>
      <c r="F92" s="12" t="s">
        <v>43</v>
      </c>
    </row>
    <row r="93" spans="1:7" ht="15" customHeight="1">
      <c r="A93" s="24"/>
      <c r="B93" s="25"/>
      <c r="C93" s="23"/>
      <c r="D93" s="26"/>
      <c r="E93" s="26"/>
      <c r="F93" s="26"/>
      <c r="G93" s="8">
        <f>IF(F93="","",IF(F93=2000,"Balance is Correct","Try Again - Should be $2,000"))</f>
      </c>
    </row>
    <row r="94" spans="1:7" ht="15" customHeight="1">
      <c r="A94" s="24"/>
      <c r="B94" s="25"/>
      <c r="C94" s="23"/>
      <c r="D94" s="26"/>
      <c r="E94" s="26"/>
      <c r="F94" s="26"/>
      <c r="G94" s="8">
        <f>IF(F94="","",IF(F94=0,"Balance is Correct","Try Again - Should be $0"))</f>
      </c>
    </row>
    <row r="95" spans="1:6" ht="15" customHeight="1">
      <c r="A95" s="21"/>
      <c r="B95" s="9"/>
      <c r="C95" s="19"/>
      <c r="D95" s="22"/>
      <c r="E95" s="22"/>
      <c r="F95" s="22"/>
    </row>
    <row r="96" spans="1:6" ht="15" customHeight="1">
      <c r="A96" s="2" t="s">
        <v>88</v>
      </c>
      <c r="F96" s="17" t="s">
        <v>103</v>
      </c>
    </row>
    <row r="97" spans="1:6" ht="15" customHeight="1">
      <c r="A97" s="6" t="s">
        <v>4</v>
      </c>
      <c r="B97" s="6" t="s">
        <v>51</v>
      </c>
      <c r="C97" s="10" t="s">
        <v>47</v>
      </c>
      <c r="D97" s="12" t="s">
        <v>2</v>
      </c>
      <c r="E97" s="12" t="s">
        <v>3</v>
      </c>
      <c r="F97" s="12" t="s">
        <v>43</v>
      </c>
    </row>
    <row r="98" spans="1:7" ht="15" customHeight="1">
      <c r="A98" s="24"/>
      <c r="B98" s="25"/>
      <c r="C98" s="23"/>
      <c r="D98" s="26"/>
      <c r="E98" s="26"/>
      <c r="F98" s="26"/>
      <c r="G98" s="8">
        <f>IF(F98="","",IF(F98=500,"Balance is Correct","Try Again - Should be $500"))</f>
      </c>
    </row>
    <row r="100" spans="1:6" ht="15" customHeight="1">
      <c r="A100" s="2" t="s">
        <v>90</v>
      </c>
      <c r="F100" s="17" t="s">
        <v>105</v>
      </c>
    </row>
    <row r="101" spans="1:6" ht="15" customHeight="1">
      <c r="A101" s="6" t="s">
        <v>4</v>
      </c>
      <c r="B101" s="6" t="s">
        <v>51</v>
      </c>
      <c r="C101" s="10" t="s">
        <v>47</v>
      </c>
      <c r="D101" s="12" t="s">
        <v>2</v>
      </c>
      <c r="E101" s="12" t="s">
        <v>3</v>
      </c>
      <c r="F101" s="12" t="s">
        <v>43</v>
      </c>
    </row>
    <row r="102" spans="1:7" ht="15" customHeight="1">
      <c r="A102" s="24"/>
      <c r="B102" s="25"/>
      <c r="C102" s="23"/>
      <c r="D102" s="26"/>
      <c r="E102" s="26"/>
      <c r="F102" s="26"/>
      <c r="G102" s="8">
        <f>IF(F102="","",IF(F102=10000,"Balance is Correct","Try Again - Should be $10,000"))</f>
      </c>
    </row>
    <row r="103" spans="1:7" ht="15" customHeight="1">
      <c r="A103" s="24"/>
      <c r="B103" s="25"/>
      <c r="C103" s="23"/>
      <c r="D103" s="26"/>
      <c r="E103" s="26"/>
      <c r="F103" s="26"/>
      <c r="G103" s="8">
        <f>IF(F103="","",IF(F103=12000,"Balance is Correct","Try Again - Should be $12,000"))</f>
      </c>
    </row>
    <row r="104" spans="1:7" ht="15" customHeight="1">
      <c r="A104" s="24"/>
      <c r="B104" s="25"/>
      <c r="C104" s="23"/>
      <c r="D104" s="26"/>
      <c r="E104" s="26"/>
      <c r="F104" s="26"/>
      <c r="G104" s="8">
        <f>IF(F104="","",IF(F104=12600,"Balance is Correct","Try Again - Should be $12,600"))</f>
      </c>
    </row>
    <row r="105" spans="1:7" ht="15" customHeight="1">
      <c r="A105" s="24"/>
      <c r="B105" s="25"/>
      <c r="C105" s="23"/>
      <c r="D105" s="26"/>
      <c r="E105" s="26"/>
      <c r="F105" s="26"/>
      <c r="G105" s="8">
        <f>IF(F105="","",IF(F105=12500,"Balance is Correct","Try Again - Should be $12,500"))</f>
      </c>
    </row>
    <row r="107" spans="1:6" ht="15" customHeight="1">
      <c r="A107" s="2" t="s">
        <v>89</v>
      </c>
      <c r="F107" s="17" t="s">
        <v>104</v>
      </c>
    </row>
    <row r="108" spans="1:6" ht="15" customHeight="1">
      <c r="A108" s="6" t="s">
        <v>4</v>
      </c>
      <c r="B108" s="6" t="s">
        <v>51</v>
      </c>
      <c r="C108" s="10" t="s">
        <v>47</v>
      </c>
      <c r="D108" s="12" t="s">
        <v>2</v>
      </c>
      <c r="E108" s="12" t="s">
        <v>3</v>
      </c>
      <c r="F108" s="12" t="s">
        <v>43</v>
      </c>
    </row>
    <row r="109" spans="1:7" ht="15" customHeight="1">
      <c r="A109" s="24"/>
      <c r="B109" s="25"/>
      <c r="C109" s="23"/>
      <c r="D109" s="26"/>
      <c r="E109" s="26"/>
      <c r="F109" s="26"/>
      <c r="G109" s="8">
        <f>IF(F109="","",IF(F109=16000,"Balance is Correct","Try Again - Should be $16,000"))</f>
      </c>
    </row>
    <row r="110" spans="1:6" ht="15" customHeight="1">
      <c r="A110" s="21"/>
      <c r="B110" s="9"/>
      <c r="C110" s="19"/>
      <c r="D110" s="22"/>
      <c r="E110" s="22"/>
      <c r="F110" s="22"/>
    </row>
    <row r="111" spans="1:6" ht="15" customHeight="1">
      <c r="A111" s="2" t="s">
        <v>91</v>
      </c>
      <c r="F111" s="17" t="s">
        <v>106</v>
      </c>
    </row>
    <row r="112" spans="1:6" ht="15" customHeight="1">
      <c r="A112" s="6" t="s">
        <v>4</v>
      </c>
      <c r="B112" s="6" t="s">
        <v>51</v>
      </c>
      <c r="C112" s="10" t="s">
        <v>47</v>
      </c>
      <c r="D112" s="12" t="s">
        <v>2</v>
      </c>
      <c r="E112" s="12" t="s">
        <v>3</v>
      </c>
      <c r="F112" s="12" t="s">
        <v>43</v>
      </c>
    </row>
    <row r="113" spans="1:7" ht="15" customHeight="1">
      <c r="A113" s="24"/>
      <c r="B113" s="25"/>
      <c r="C113" s="23"/>
      <c r="D113" s="26"/>
      <c r="E113" s="26"/>
      <c r="F113" s="26"/>
      <c r="G113" s="8">
        <f>IF(F113="","",IF(F113=130000,"Balance is Correct","Try Again - Should be $130,000"))</f>
      </c>
    </row>
    <row r="115" spans="1:6" ht="15" customHeight="1">
      <c r="A115" s="2" t="s">
        <v>92</v>
      </c>
      <c r="F115" s="17" t="s">
        <v>107</v>
      </c>
    </row>
    <row r="116" spans="1:6" ht="15" customHeight="1">
      <c r="A116" s="6" t="s">
        <v>4</v>
      </c>
      <c r="B116" s="6" t="s">
        <v>51</v>
      </c>
      <c r="C116" s="10" t="s">
        <v>47</v>
      </c>
      <c r="D116" s="12" t="s">
        <v>2</v>
      </c>
      <c r="E116" s="12" t="s">
        <v>3</v>
      </c>
      <c r="F116" s="12" t="s">
        <v>43</v>
      </c>
    </row>
    <row r="117" spans="1:7" ht="15" customHeight="1">
      <c r="A117" s="24"/>
      <c r="B117" s="25"/>
      <c r="C117" s="23"/>
      <c r="D117" s="26"/>
      <c r="E117" s="26"/>
      <c r="F117" s="26"/>
      <c r="G117" s="8">
        <f>IF(F117="","",IF(F117=30000,"Balance is Correct","Try Again - Should be $30,000"))</f>
      </c>
    </row>
    <row r="119" spans="1:6" ht="15" customHeight="1">
      <c r="A119" s="2" t="s">
        <v>93</v>
      </c>
      <c r="F119" s="17" t="s">
        <v>108</v>
      </c>
    </row>
    <row r="120" spans="1:6" ht="15" customHeight="1">
      <c r="A120" s="6" t="s">
        <v>4</v>
      </c>
      <c r="B120" s="6" t="s">
        <v>51</v>
      </c>
      <c r="C120" s="10" t="s">
        <v>47</v>
      </c>
      <c r="D120" s="12" t="s">
        <v>2</v>
      </c>
      <c r="E120" s="12" t="s">
        <v>3</v>
      </c>
      <c r="F120" s="12" t="s">
        <v>43</v>
      </c>
    </row>
    <row r="121" spans="1:7" ht="15" customHeight="1">
      <c r="A121" s="24"/>
      <c r="B121" s="25"/>
      <c r="C121" s="23"/>
      <c r="D121" s="26"/>
      <c r="E121" s="26"/>
      <c r="F121" s="26"/>
      <c r="G121" s="8">
        <f>IF(F121="","",IF(F121=500,"Balance is Correct","Try Again - Should be $500"))</f>
      </c>
    </row>
    <row r="122" spans="1:7" ht="15" customHeight="1">
      <c r="A122" s="24"/>
      <c r="B122" s="25"/>
      <c r="C122" s="23"/>
      <c r="D122" s="26"/>
      <c r="E122" s="26"/>
      <c r="F122" s="26"/>
      <c r="G122" s="8">
        <f>IF(F122="","",IF(F122=2500,"Balance is Correct","Try Again - Should be $2,500"))</f>
      </c>
    </row>
    <row r="123" spans="1:7" ht="15" customHeight="1">
      <c r="A123" s="24"/>
      <c r="B123" s="25"/>
      <c r="C123" s="23"/>
      <c r="D123" s="26"/>
      <c r="E123" s="26"/>
      <c r="F123" s="26"/>
      <c r="G123" s="8">
        <f>IF(F123="","",IF(F123=2000,"Balance is Correct","Try Again - Should be $2,000"))</f>
      </c>
    </row>
    <row r="124" spans="1:6" ht="15" customHeight="1">
      <c r="A124" s="21"/>
      <c r="B124" s="9"/>
      <c r="C124" s="19"/>
      <c r="D124" s="22"/>
      <c r="E124" s="22"/>
      <c r="F124" s="22"/>
    </row>
    <row r="125" spans="1:6" ht="15" customHeight="1">
      <c r="A125" s="2" t="s">
        <v>94</v>
      </c>
      <c r="F125" s="17" t="s">
        <v>109</v>
      </c>
    </row>
    <row r="126" spans="1:6" ht="15" customHeight="1">
      <c r="A126" s="6" t="s">
        <v>4</v>
      </c>
      <c r="B126" s="6" t="s">
        <v>51</v>
      </c>
      <c r="C126" s="10" t="s">
        <v>47</v>
      </c>
      <c r="D126" s="12" t="s">
        <v>2</v>
      </c>
      <c r="E126" s="12" t="s">
        <v>3</v>
      </c>
      <c r="F126" s="12" t="s">
        <v>43</v>
      </c>
    </row>
    <row r="127" spans="1:7" ht="15" customHeight="1">
      <c r="A127" s="24"/>
      <c r="B127" s="25"/>
      <c r="C127" s="23"/>
      <c r="D127" s="26"/>
      <c r="E127" s="26"/>
      <c r="F127" s="26"/>
      <c r="G127" s="8">
        <f>IF(F127="","",IF(F127=140000,"Balance is Correct","Try Again - Should be $140,000"))</f>
      </c>
    </row>
    <row r="129" spans="1:6" ht="15" customHeight="1">
      <c r="A129" s="2" t="s">
        <v>95</v>
      </c>
      <c r="F129" s="17" t="s">
        <v>110</v>
      </c>
    </row>
    <row r="130" spans="1:6" ht="15" customHeight="1">
      <c r="A130" s="6" t="s">
        <v>4</v>
      </c>
      <c r="B130" s="6" t="s">
        <v>51</v>
      </c>
      <c r="C130" s="10" t="s">
        <v>47</v>
      </c>
      <c r="D130" s="12" t="s">
        <v>2</v>
      </c>
      <c r="E130" s="12" t="s">
        <v>3</v>
      </c>
      <c r="F130" s="12" t="s">
        <v>43</v>
      </c>
    </row>
    <row r="131" spans="1:7" ht="15" customHeight="1">
      <c r="A131" s="24"/>
      <c r="B131" s="25"/>
      <c r="C131" s="23"/>
      <c r="D131" s="26"/>
      <c r="E131" s="26"/>
      <c r="F131" s="26"/>
      <c r="G131" s="8">
        <f>IF(F131="","",IF(F131=50000,"Balance is Correct","Try Again - Should be $50,000"))</f>
      </c>
    </row>
    <row r="132" spans="1:7" ht="15" customHeight="1">
      <c r="A132" s="24"/>
      <c r="B132" s="25"/>
      <c r="C132" s="23"/>
      <c r="D132" s="26"/>
      <c r="E132" s="26"/>
      <c r="F132" s="26"/>
      <c r="G132" s="8">
        <f>IF(F132="","",IF(F132=66000,"Balance is Correct","Try Again - Should be $66,000"))</f>
      </c>
    </row>
    <row r="134" spans="1:6" ht="15" customHeight="1">
      <c r="A134" s="2" t="s">
        <v>96</v>
      </c>
      <c r="F134" s="17" t="s">
        <v>111</v>
      </c>
    </row>
    <row r="135" spans="1:6" ht="15" customHeight="1">
      <c r="A135" s="6" t="s">
        <v>4</v>
      </c>
      <c r="B135" s="6" t="s">
        <v>51</v>
      </c>
      <c r="C135" s="10" t="s">
        <v>47</v>
      </c>
      <c r="D135" s="12" t="s">
        <v>2</v>
      </c>
      <c r="E135" s="12" t="s">
        <v>3</v>
      </c>
      <c r="F135" s="12" t="s">
        <v>43</v>
      </c>
    </row>
    <row r="136" spans="1:7" ht="15" customHeight="1">
      <c r="A136" s="24"/>
      <c r="B136" s="25"/>
      <c r="C136" s="23"/>
      <c r="D136" s="26"/>
      <c r="E136" s="26"/>
      <c r="F136" s="26"/>
      <c r="G136" s="8">
        <f>IF(F136="","",IF(F136=1000,"Balance is Correct","Try Again - Should be $1,000"))</f>
      </c>
    </row>
    <row r="137" spans="1:6" ht="15" customHeight="1">
      <c r="A137" s="21"/>
      <c r="B137" s="9"/>
      <c r="C137" s="19"/>
      <c r="D137" s="22"/>
      <c r="E137" s="22"/>
      <c r="F137" s="22"/>
    </row>
    <row r="138" spans="1:6" ht="15" customHeight="1">
      <c r="A138" s="2" t="s">
        <v>97</v>
      </c>
      <c r="F138" s="17" t="s">
        <v>112</v>
      </c>
    </row>
    <row r="139" spans="1:6" ht="15" customHeight="1">
      <c r="A139" s="6" t="s">
        <v>4</v>
      </c>
      <c r="B139" s="6" t="s">
        <v>51</v>
      </c>
      <c r="C139" s="10" t="s">
        <v>47</v>
      </c>
      <c r="D139" s="12" t="s">
        <v>2</v>
      </c>
      <c r="E139" s="12" t="s">
        <v>3</v>
      </c>
      <c r="F139" s="12" t="s">
        <v>43</v>
      </c>
    </row>
    <row r="140" spans="1:7" ht="15" customHeight="1">
      <c r="A140" s="24"/>
      <c r="B140" s="25"/>
      <c r="C140" s="23"/>
      <c r="D140" s="26"/>
      <c r="E140" s="26"/>
      <c r="F140" s="26"/>
      <c r="G140" s="8">
        <f>IF(F140="","",IF(F140=4000,"Balance is Correct","Try Again - Should be $4,000"))</f>
      </c>
    </row>
    <row r="142" spans="1:6" ht="15" customHeight="1">
      <c r="A142" s="2" t="s">
        <v>98</v>
      </c>
      <c r="F142" s="17" t="s">
        <v>113</v>
      </c>
    </row>
    <row r="143" spans="1:6" ht="15" customHeight="1">
      <c r="A143" s="6" t="s">
        <v>4</v>
      </c>
      <c r="B143" s="6" t="s">
        <v>51</v>
      </c>
      <c r="C143" s="10" t="s">
        <v>47</v>
      </c>
      <c r="D143" s="12" t="s">
        <v>2</v>
      </c>
      <c r="E143" s="12" t="s">
        <v>3</v>
      </c>
      <c r="F143" s="12" t="s">
        <v>43</v>
      </c>
    </row>
    <row r="144" spans="1:7" ht="15" customHeight="1">
      <c r="A144" s="24"/>
      <c r="B144" s="25"/>
      <c r="C144" s="23"/>
      <c r="D144" s="26"/>
      <c r="E144" s="26"/>
      <c r="F144" s="26"/>
      <c r="G144" s="8">
        <f>IF(F144="","",IF(F144=2000,"Balance is Correct","Try Again - Should be $2,000"))</f>
      </c>
    </row>
    <row r="146" spans="1:6" ht="15" customHeight="1">
      <c r="A146" s="2" t="s">
        <v>100</v>
      </c>
      <c r="F146" s="17" t="s">
        <v>114</v>
      </c>
    </row>
    <row r="147" spans="1:6" ht="15" customHeight="1">
      <c r="A147" s="6" t="s">
        <v>4</v>
      </c>
      <c r="B147" s="6" t="s">
        <v>51</v>
      </c>
      <c r="C147" s="10" t="s">
        <v>47</v>
      </c>
      <c r="D147" s="12" t="s">
        <v>2</v>
      </c>
      <c r="E147" s="12" t="s">
        <v>3</v>
      </c>
      <c r="F147" s="12" t="s">
        <v>43</v>
      </c>
    </row>
    <row r="148" spans="1:7" ht="15" customHeight="1">
      <c r="A148" s="24"/>
      <c r="B148" s="25"/>
      <c r="C148" s="23"/>
      <c r="D148" s="26"/>
      <c r="E148" s="26"/>
      <c r="F148" s="26"/>
      <c r="G148" s="8">
        <f>IF(F148="","",IF(F148=600,"Balance is Correct","Try Again - Should be $600"))</f>
      </c>
    </row>
    <row r="149" spans="1:6" ht="15" customHeight="1">
      <c r="A149" s="21"/>
      <c r="B149" s="9"/>
      <c r="C149" s="19"/>
      <c r="D149" s="22"/>
      <c r="E149" s="22"/>
      <c r="F149" s="22"/>
    </row>
    <row r="150" spans="1:6" ht="15" customHeight="1">
      <c r="A150" s="2" t="s">
        <v>99</v>
      </c>
      <c r="F150" s="17" t="s">
        <v>115</v>
      </c>
    </row>
    <row r="151" spans="1:6" ht="15" customHeight="1">
      <c r="A151" s="6" t="s">
        <v>4</v>
      </c>
      <c r="B151" s="6" t="s">
        <v>51</v>
      </c>
      <c r="C151" s="10" t="s">
        <v>47</v>
      </c>
      <c r="D151" s="12" t="s">
        <v>2</v>
      </c>
      <c r="E151" s="12" t="s">
        <v>3</v>
      </c>
      <c r="F151" s="12" t="s">
        <v>43</v>
      </c>
    </row>
    <row r="152" spans="1:7" ht="15" customHeight="1">
      <c r="A152" s="24"/>
      <c r="B152" s="25"/>
      <c r="C152" s="23"/>
      <c r="D152" s="26"/>
      <c r="E152" s="26"/>
      <c r="F152" s="26"/>
      <c r="G152" s="8">
        <f>IF(F152="","",IF(F152=400,"Balance is Correct","Try Again - Should be $400"))</f>
      </c>
    </row>
    <row r="153" spans="1:7" ht="15" customHeight="1">
      <c r="A153" s="27"/>
      <c r="B153" s="25"/>
      <c r="C153" s="23"/>
      <c r="D153" s="26"/>
      <c r="E153" s="26"/>
      <c r="F153" s="26"/>
      <c r="G153" s="8">
        <f>IF(F153="","",IF(F153=800,"Balance is Correct","Try Again - Should be $800"))</f>
      </c>
    </row>
    <row r="154" spans="1:7" ht="15" customHeight="1">
      <c r="A154" s="39"/>
      <c r="B154" s="40"/>
      <c r="C154" s="41"/>
      <c r="D154" s="42"/>
      <c r="E154" s="42"/>
      <c r="F154" s="42"/>
      <c r="G154" s="8"/>
    </row>
    <row r="155" spans="1:7" ht="15" customHeight="1">
      <c r="A155" s="39"/>
      <c r="B155" s="40"/>
      <c r="C155" s="41"/>
      <c r="D155" s="42"/>
      <c r="E155" s="42"/>
      <c r="F155" s="42"/>
      <c r="G155" s="8"/>
    </row>
    <row r="156" spans="1:7" ht="15" customHeight="1">
      <c r="A156" s="39"/>
      <c r="B156" s="40"/>
      <c r="C156" s="41"/>
      <c r="D156" s="42"/>
      <c r="E156" s="42"/>
      <c r="F156" s="42"/>
      <c r="G156" s="8"/>
    </row>
    <row r="157" spans="1:6" ht="15" customHeight="1">
      <c r="A157" s="49" t="s">
        <v>120</v>
      </c>
      <c r="B157" s="49"/>
      <c r="C157" s="49"/>
      <c r="D157" s="49"/>
      <c r="E157" s="49"/>
      <c r="F157" s="49"/>
    </row>
    <row r="158" spans="1:6" ht="15" customHeight="1">
      <c r="A158" s="2" t="s">
        <v>46</v>
      </c>
      <c r="F158" s="17" t="s">
        <v>58</v>
      </c>
    </row>
    <row r="159" spans="1:6" ht="15" customHeight="1">
      <c r="A159" s="6" t="s">
        <v>4</v>
      </c>
      <c r="B159" s="6" t="s">
        <v>51</v>
      </c>
      <c r="C159" s="10" t="s">
        <v>47</v>
      </c>
      <c r="D159" s="12" t="s">
        <v>2</v>
      </c>
      <c r="E159" s="12" t="s">
        <v>3</v>
      </c>
      <c r="F159" s="12" t="s">
        <v>43</v>
      </c>
    </row>
    <row r="160" spans="1:6" ht="15" customHeight="1">
      <c r="A160" s="15">
        <v>39449</v>
      </c>
      <c r="B160" s="4"/>
      <c r="C160" s="11" t="s">
        <v>52</v>
      </c>
      <c r="D160" s="13">
        <v>40000</v>
      </c>
      <c r="E160" s="13"/>
      <c r="F160" s="13">
        <v>40000</v>
      </c>
    </row>
    <row r="161" spans="1:6" ht="15" customHeight="1">
      <c r="A161" s="15">
        <v>39450</v>
      </c>
      <c r="B161" s="4"/>
      <c r="C161" s="11" t="s">
        <v>52</v>
      </c>
      <c r="D161" s="13"/>
      <c r="E161" s="13">
        <v>20000</v>
      </c>
      <c r="F161" s="13">
        <v>20000</v>
      </c>
    </row>
    <row r="162" spans="1:6" ht="15" customHeight="1">
      <c r="A162" s="15">
        <v>39458</v>
      </c>
      <c r="B162" s="4"/>
      <c r="C162" s="11" t="s">
        <v>52</v>
      </c>
      <c r="D162" s="13"/>
      <c r="E162" s="13">
        <v>400</v>
      </c>
      <c r="F162" s="13">
        <v>19600</v>
      </c>
    </row>
    <row r="163" spans="1:6" ht="15" customHeight="1">
      <c r="A163" s="15">
        <v>39460</v>
      </c>
      <c r="B163" s="4"/>
      <c r="C163" s="11" t="s">
        <v>52</v>
      </c>
      <c r="D163" s="13">
        <v>4000</v>
      </c>
      <c r="E163" s="13"/>
      <c r="F163" s="13">
        <v>23600</v>
      </c>
    </row>
    <row r="164" spans="1:6" ht="15" customHeight="1">
      <c r="A164" s="15">
        <v>39462</v>
      </c>
      <c r="B164" s="4"/>
      <c r="C164" s="11" t="s">
        <v>52</v>
      </c>
      <c r="D164" s="13"/>
      <c r="E164" s="13">
        <v>600</v>
      </c>
      <c r="F164" s="13">
        <v>23000</v>
      </c>
    </row>
    <row r="165" spans="1:6" ht="15" customHeight="1">
      <c r="A165" s="15">
        <v>39464</v>
      </c>
      <c r="B165" s="4"/>
      <c r="C165" s="11" t="s">
        <v>52</v>
      </c>
      <c r="D165" s="13"/>
      <c r="E165" s="13">
        <v>500</v>
      </c>
      <c r="F165" s="13">
        <v>22500</v>
      </c>
    </row>
    <row r="166" spans="1:6" ht="15" customHeight="1">
      <c r="A166" s="15">
        <v>39466</v>
      </c>
      <c r="B166" s="4"/>
      <c r="C166" s="11" t="s">
        <v>52</v>
      </c>
      <c r="D166" s="13"/>
      <c r="E166" s="13">
        <v>500</v>
      </c>
      <c r="F166" s="13">
        <v>22000</v>
      </c>
    </row>
    <row r="167" spans="1:6" ht="15" customHeight="1">
      <c r="A167" s="15">
        <v>39470</v>
      </c>
      <c r="B167" s="4"/>
      <c r="C167" s="11" t="s">
        <v>52</v>
      </c>
      <c r="D167" s="13"/>
      <c r="E167" s="13">
        <v>400</v>
      </c>
      <c r="F167" s="13">
        <v>21600</v>
      </c>
    </row>
    <row r="168" spans="1:6" ht="15" customHeight="1">
      <c r="A168" s="15">
        <v>39472</v>
      </c>
      <c r="B168" s="4"/>
      <c r="C168" s="11" t="s">
        <v>52</v>
      </c>
      <c r="D168" s="13">
        <v>2000</v>
      </c>
      <c r="E168" s="13"/>
      <c r="F168" s="13">
        <v>23600</v>
      </c>
    </row>
    <row r="169" spans="1:6" ht="15" customHeight="1">
      <c r="A169" s="15">
        <v>39478</v>
      </c>
      <c r="B169" s="4"/>
      <c r="C169" s="11" t="s">
        <v>52</v>
      </c>
      <c r="D169" s="13"/>
      <c r="E169" s="13">
        <v>1000</v>
      </c>
      <c r="F169" s="13">
        <v>22600</v>
      </c>
    </row>
    <row r="171" spans="1:6" ht="15" customHeight="1">
      <c r="A171" s="2" t="s">
        <v>87</v>
      </c>
      <c r="F171" s="17" t="s">
        <v>102</v>
      </c>
    </row>
    <row r="172" spans="1:6" ht="15" customHeight="1">
      <c r="A172" s="6" t="s">
        <v>4</v>
      </c>
      <c r="B172" s="6" t="s">
        <v>51</v>
      </c>
      <c r="C172" s="10" t="s">
        <v>47</v>
      </c>
      <c r="D172" s="12" t="s">
        <v>2</v>
      </c>
      <c r="E172" s="12" t="s">
        <v>3</v>
      </c>
      <c r="F172" s="12" t="s">
        <v>43</v>
      </c>
    </row>
    <row r="173" spans="1:6" ht="15" customHeight="1">
      <c r="A173" s="15">
        <v>39468</v>
      </c>
      <c r="B173" s="4" t="s">
        <v>122</v>
      </c>
      <c r="C173" s="11" t="s">
        <v>52</v>
      </c>
      <c r="D173" s="13">
        <v>2000</v>
      </c>
      <c r="E173" s="13"/>
      <c r="F173" s="13">
        <v>2000</v>
      </c>
    </row>
    <row r="174" spans="1:6" ht="15" customHeight="1">
      <c r="A174" s="15">
        <v>39472</v>
      </c>
      <c r="B174" s="4" t="s">
        <v>122</v>
      </c>
      <c r="C174" s="11" t="s">
        <v>52</v>
      </c>
      <c r="D174" s="13"/>
      <c r="E174" s="13">
        <v>2000</v>
      </c>
      <c r="F174" s="13">
        <v>0</v>
      </c>
    </row>
    <row r="175" spans="1:6" ht="15" customHeight="1">
      <c r="A175" s="21"/>
      <c r="B175" s="9"/>
      <c r="C175" s="19"/>
      <c r="D175" s="22"/>
      <c r="E175" s="22"/>
      <c r="F175" s="22"/>
    </row>
    <row r="176" spans="1:6" ht="15" customHeight="1">
      <c r="A176" s="2" t="s">
        <v>88</v>
      </c>
      <c r="F176" s="17" t="s">
        <v>103</v>
      </c>
    </row>
    <row r="177" spans="1:6" ht="15" customHeight="1">
      <c r="A177" s="6" t="s">
        <v>4</v>
      </c>
      <c r="B177" s="6" t="s">
        <v>51</v>
      </c>
      <c r="C177" s="10" t="s">
        <v>47</v>
      </c>
      <c r="D177" s="12" t="s">
        <v>2</v>
      </c>
      <c r="E177" s="12" t="s">
        <v>3</v>
      </c>
      <c r="F177" s="12" t="s">
        <v>43</v>
      </c>
    </row>
    <row r="178" spans="1:6" ht="15" customHeight="1">
      <c r="A178" s="15">
        <v>39452</v>
      </c>
      <c r="B178" s="4"/>
      <c r="C178" s="11" t="s">
        <v>52</v>
      </c>
      <c r="D178" s="13">
        <v>500</v>
      </c>
      <c r="E178" s="13"/>
      <c r="F178" s="13">
        <v>500</v>
      </c>
    </row>
    <row r="180" spans="1:6" ht="15" customHeight="1">
      <c r="A180" s="2" t="s">
        <v>90</v>
      </c>
      <c r="F180" s="17" t="s">
        <v>105</v>
      </c>
    </row>
    <row r="181" spans="1:6" ht="15" customHeight="1">
      <c r="A181" s="6" t="s">
        <v>4</v>
      </c>
      <c r="B181" s="6" t="s">
        <v>51</v>
      </c>
      <c r="C181" s="10" t="s">
        <v>47</v>
      </c>
      <c r="D181" s="12" t="s">
        <v>2</v>
      </c>
      <c r="E181" s="12" t="s">
        <v>3</v>
      </c>
      <c r="F181" s="12" t="s">
        <v>43</v>
      </c>
    </row>
    <row r="182" spans="1:6" ht="15" customHeight="1">
      <c r="A182" s="15">
        <v>39449</v>
      </c>
      <c r="B182" s="4"/>
      <c r="C182" s="11" t="s">
        <v>52</v>
      </c>
      <c r="D182" s="13">
        <v>10000</v>
      </c>
      <c r="E182" s="13"/>
      <c r="F182" s="13">
        <v>10000</v>
      </c>
    </row>
    <row r="183" spans="1:6" ht="15" customHeight="1">
      <c r="A183" s="15">
        <v>39456</v>
      </c>
      <c r="B183" s="4"/>
      <c r="C183" s="11" t="s">
        <v>52</v>
      </c>
      <c r="D183" s="13">
        <v>2000</v>
      </c>
      <c r="E183" s="13"/>
      <c r="F183" s="13">
        <v>12000</v>
      </c>
    </row>
    <row r="184" spans="1:6" ht="15" customHeight="1">
      <c r="A184" s="15">
        <v>39466</v>
      </c>
      <c r="B184" s="4" t="s">
        <v>118</v>
      </c>
      <c r="C184" s="11" t="s">
        <v>52</v>
      </c>
      <c r="D184" s="13">
        <v>600</v>
      </c>
      <c r="E184" s="13"/>
      <c r="F184" s="13">
        <v>12600</v>
      </c>
    </row>
    <row r="185" spans="1:6" ht="15" customHeight="1">
      <c r="A185" s="15">
        <v>39466</v>
      </c>
      <c r="B185" s="4" t="s">
        <v>119</v>
      </c>
      <c r="C185" s="11" t="s">
        <v>52</v>
      </c>
      <c r="D185" s="13"/>
      <c r="E185" s="13">
        <v>100</v>
      </c>
      <c r="F185" s="13">
        <v>12500</v>
      </c>
    </row>
    <row r="187" spans="1:6" ht="15" customHeight="1">
      <c r="A187" s="2" t="s">
        <v>89</v>
      </c>
      <c r="F187" s="17" t="s">
        <v>104</v>
      </c>
    </row>
    <row r="188" spans="1:6" ht="15" customHeight="1">
      <c r="A188" s="6" t="s">
        <v>4</v>
      </c>
      <c r="B188" s="6" t="s">
        <v>51</v>
      </c>
      <c r="C188" s="10" t="s">
        <v>47</v>
      </c>
      <c r="D188" s="12" t="s">
        <v>2</v>
      </c>
      <c r="E188" s="12" t="s">
        <v>3</v>
      </c>
      <c r="F188" s="12" t="s">
        <v>43</v>
      </c>
    </row>
    <row r="189" spans="1:6" ht="15" customHeight="1">
      <c r="A189" s="15">
        <v>39454</v>
      </c>
      <c r="B189" s="4"/>
      <c r="C189" s="11" t="s">
        <v>52</v>
      </c>
      <c r="D189" s="13">
        <v>16000</v>
      </c>
      <c r="E189" s="13"/>
      <c r="F189" s="13">
        <v>16000</v>
      </c>
    </row>
    <row r="190" spans="1:6" ht="15" customHeight="1">
      <c r="A190" s="21"/>
      <c r="B190" s="9"/>
      <c r="C190" s="19"/>
      <c r="D190" s="22"/>
      <c r="E190" s="22"/>
      <c r="F190" s="22"/>
    </row>
    <row r="191" spans="1:6" ht="15" customHeight="1">
      <c r="A191" s="2" t="s">
        <v>91</v>
      </c>
      <c r="F191" s="17" t="s">
        <v>106</v>
      </c>
    </row>
    <row r="192" spans="1:6" ht="15" customHeight="1">
      <c r="A192" s="6" t="s">
        <v>4</v>
      </c>
      <c r="B192" s="6" t="s">
        <v>51</v>
      </c>
      <c r="C192" s="10" t="s">
        <v>47</v>
      </c>
      <c r="D192" s="12" t="s">
        <v>2</v>
      </c>
      <c r="E192" s="12" t="s">
        <v>3</v>
      </c>
      <c r="F192" s="12" t="s">
        <v>43</v>
      </c>
    </row>
    <row r="193" spans="1:6" ht="15" customHeight="1">
      <c r="A193" s="15">
        <v>39450</v>
      </c>
      <c r="B193" s="4"/>
      <c r="C193" s="11" t="s">
        <v>52</v>
      </c>
      <c r="D193" s="13">
        <v>130000</v>
      </c>
      <c r="E193" s="13"/>
      <c r="F193" s="13">
        <v>130000</v>
      </c>
    </row>
    <row r="195" spans="1:6" ht="15" customHeight="1">
      <c r="A195" s="2" t="s">
        <v>92</v>
      </c>
      <c r="F195" s="17" t="s">
        <v>107</v>
      </c>
    </row>
    <row r="196" spans="1:6" ht="15" customHeight="1">
      <c r="A196" s="6" t="s">
        <v>4</v>
      </c>
      <c r="B196" s="6" t="s">
        <v>51</v>
      </c>
      <c r="C196" s="10" t="s">
        <v>47</v>
      </c>
      <c r="D196" s="12" t="s">
        <v>2</v>
      </c>
      <c r="E196" s="12" t="s">
        <v>3</v>
      </c>
      <c r="F196" s="12" t="s">
        <v>43</v>
      </c>
    </row>
    <row r="197" spans="1:6" ht="15" customHeight="1">
      <c r="A197" s="15">
        <v>39450</v>
      </c>
      <c r="B197" s="4"/>
      <c r="C197" s="11" t="s">
        <v>52</v>
      </c>
      <c r="D197" s="13">
        <v>30000</v>
      </c>
      <c r="E197" s="13"/>
      <c r="F197" s="13">
        <v>30000</v>
      </c>
    </row>
    <row r="199" spans="1:6" ht="15" customHeight="1">
      <c r="A199" s="2" t="s">
        <v>93</v>
      </c>
      <c r="F199" s="17" t="s">
        <v>108</v>
      </c>
    </row>
    <row r="200" spans="1:6" ht="15" customHeight="1">
      <c r="A200" s="6" t="s">
        <v>4</v>
      </c>
      <c r="B200" s="6" t="s">
        <v>51</v>
      </c>
      <c r="C200" s="10" t="s">
        <v>47</v>
      </c>
      <c r="D200" s="12" t="s">
        <v>2</v>
      </c>
      <c r="E200" s="12" t="s">
        <v>3</v>
      </c>
      <c r="F200" s="12" t="s">
        <v>43</v>
      </c>
    </row>
    <row r="201" spans="1:6" ht="15" customHeight="1">
      <c r="A201" s="15">
        <v>39452</v>
      </c>
      <c r="B201" s="4" t="s">
        <v>121</v>
      </c>
      <c r="C201" s="11" t="s">
        <v>52</v>
      </c>
      <c r="D201" s="13"/>
      <c r="E201" s="13">
        <v>500</v>
      </c>
      <c r="F201" s="13">
        <v>500</v>
      </c>
    </row>
    <row r="202" spans="1:6" ht="15" customHeight="1">
      <c r="A202" s="15">
        <v>39456</v>
      </c>
      <c r="B202" s="4" t="s">
        <v>124</v>
      </c>
      <c r="C202" s="11" t="s">
        <v>52</v>
      </c>
      <c r="D202" s="13"/>
      <c r="E202" s="13">
        <v>2000</v>
      </c>
      <c r="F202" s="13">
        <v>2500</v>
      </c>
    </row>
    <row r="203" spans="1:6" ht="15" customHeight="1">
      <c r="A203" s="15">
        <v>39464</v>
      </c>
      <c r="B203" s="4" t="s">
        <v>121</v>
      </c>
      <c r="C203" s="11" t="s">
        <v>52</v>
      </c>
      <c r="D203" s="13">
        <v>500</v>
      </c>
      <c r="E203" s="13"/>
      <c r="F203" s="13">
        <v>2000</v>
      </c>
    </row>
    <row r="204" spans="1:6" ht="15" customHeight="1">
      <c r="A204" s="21"/>
      <c r="B204" s="9"/>
      <c r="C204" s="19"/>
      <c r="D204" s="22"/>
      <c r="E204" s="22"/>
      <c r="F204" s="22"/>
    </row>
    <row r="205" spans="1:6" ht="15" customHeight="1">
      <c r="A205" s="2" t="s">
        <v>94</v>
      </c>
      <c r="F205" s="17" t="s">
        <v>109</v>
      </c>
    </row>
    <row r="206" spans="1:6" ht="15" customHeight="1">
      <c r="A206" s="6" t="s">
        <v>4</v>
      </c>
      <c r="B206" s="6" t="s">
        <v>51</v>
      </c>
      <c r="C206" s="10" t="s">
        <v>47</v>
      </c>
      <c r="D206" s="12" t="s">
        <v>2</v>
      </c>
      <c r="E206" s="12" t="s">
        <v>3</v>
      </c>
      <c r="F206" s="12" t="s">
        <v>43</v>
      </c>
    </row>
    <row r="207" spans="1:6" ht="15" customHeight="1">
      <c r="A207" s="15">
        <v>39450</v>
      </c>
      <c r="B207" s="4"/>
      <c r="C207" s="11" t="s">
        <v>52</v>
      </c>
      <c r="D207" s="13"/>
      <c r="E207" s="13">
        <v>140000</v>
      </c>
      <c r="F207" s="13">
        <v>140000</v>
      </c>
    </row>
    <row r="209" spans="1:6" ht="15" customHeight="1">
      <c r="A209" s="2" t="s">
        <v>95</v>
      </c>
      <c r="F209" s="17" t="s">
        <v>110</v>
      </c>
    </row>
    <row r="210" spans="1:6" ht="15" customHeight="1">
      <c r="A210" s="6" t="s">
        <v>4</v>
      </c>
      <c r="B210" s="6" t="s">
        <v>51</v>
      </c>
      <c r="C210" s="10" t="s">
        <v>47</v>
      </c>
      <c r="D210" s="12" t="s">
        <v>2</v>
      </c>
      <c r="E210" s="12" t="s">
        <v>3</v>
      </c>
      <c r="F210" s="12" t="s">
        <v>43</v>
      </c>
    </row>
    <row r="211" spans="1:6" ht="15" customHeight="1">
      <c r="A211" s="15">
        <v>39449</v>
      </c>
      <c r="B211" s="4"/>
      <c r="C211" s="11" t="s">
        <v>52</v>
      </c>
      <c r="D211" s="13"/>
      <c r="E211" s="13">
        <v>50000</v>
      </c>
      <c r="F211" s="13">
        <v>50000</v>
      </c>
    </row>
    <row r="212" spans="1:6" ht="15" customHeight="1">
      <c r="A212" s="15">
        <v>39454</v>
      </c>
      <c r="B212" s="4"/>
      <c r="C212" s="11" t="s">
        <v>52</v>
      </c>
      <c r="D212" s="13"/>
      <c r="E212" s="13">
        <v>16000</v>
      </c>
      <c r="F212" s="13">
        <v>66000</v>
      </c>
    </row>
    <row r="214" spans="1:6" ht="15" customHeight="1">
      <c r="A214" s="2" t="s">
        <v>96</v>
      </c>
      <c r="F214" s="17" t="s">
        <v>111</v>
      </c>
    </row>
    <row r="215" spans="1:6" ht="15" customHeight="1">
      <c r="A215" s="6" t="s">
        <v>4</v>
      </c>
      <c r="B215" s="6" t="s">
        <v>51</v>
      </c>
      <c r="C215" s="10" t="s">
        <v>47</v>
      </c>
      <c r="D215" s="12" t="s">
        <v>2</v>
      </c>
      <c r="E215" s="12" t="s">
        <v>3</v>
      </c>
      <c r="F215" s="12" t="s">
        <v>43</v>
      </c>
    </row>
    <row r="216" spans="1:6" ht="15" customHeight="1">
      <c r="A216" s="15">
        <v>39478</v>
      </c>
      <c r="B216" s="4"/>
      <c r="C216" s="11" t="s">
        <v>52</v>
      </c>
      <c r="D216" s="13">
        <v>1000</v>
      </c>
      <c r="E216" s="13"/>
      <c r="F216" s="13">
        <v>1000</v>
      </c>
    </row>
    <row r="217" spans="1:6" ht="15" customHeight="1">
      <c r="A217" s="21"/>
      <c r="B217" s="9"/>
      <c r="C217" s="19"/>
      <c r="D217" s="22"/>
      <c r="E217" s="22"/>
      <c r="F217" s="22"/>
    </row>
    <row r="218" spans="1:6" ht="15" customHeight="1">
      <c r="A218" s="2" t="s">
        <v>97</v>
      </c>
      <c r="F218" s="17" t="s">
        <v>112</v>
      </c>
    </row>
    <row r="219" spans="1:6" ht="15" customHeight="1">
      <c r="A219" s="6" t="s">
        <v>4</v>
      </c>
      <c r="B219" s="6" t="s">
        <v>51</v>
      </c>
      <c r="C219" s="10" t="s">
        <v>47</v>
      </c>
      <c r="D219" s="12" t="s">
        <v>2</v>
      </c>
      <c r="E219" s="12" t="s">
        <v>3</v>
      </c>
      <c r="F219" s="12" t="s">
        <v>43</v>
      </c>
    </row>
    <row r="220" spans="1:6" ht="15" customHeight="1">
      <c r="A220" s="15">
        <v>39460</v>
      </c>
      <c r="B220" s="4"/>
      <c r="C220" s="11" t="s">
        <v>52</v>
      </c>
      <c r="D220" s="13"/>
      <c r="E220" s="13">
        <v>4000</v>
      </c>
      <c r="F220" s="13">
        <v>4000</v>
      </c>
    </row>
    <row r="222" spans="1:6" ht="15" customHeight="1">
      <c r="A222" s="2" t="s">
        <v>98</v>
      </c>
      <c r="F222" s="17" t="s">
        <v>113</v>
      </c>
    </row>
    <row r="223" spans="1:6" ht="15" customHeight="1">
      <c r="A223" s="6" t="s">
        <v>4</v>
      </c>
      <c r="B223" s="6" t="s">
        <v>51</v>
      </c>
      <c r="C223" s="10" t="s">
        <v>47</v>
      </c>
      <c r="D223" s="12" t="s">
        <v>2</v>
      </c>
      <c r="E223" s="12" t="s">
        <v>3</v>
      </c>
      <c r="F223" s="12" t="s">
        <v>43</v>
      </c>
    </row>
    <row r="224" spans="1:6" ht="15" customHeight="1">
      <c r="A224" s="15">
        <v>39468</v>
      </c>
      <c r="B224" s="4"/>
      <c r="C224" s="11" t="s">
        <v>52</v>
      </c>
      <c r="D224" s="13"/>
      <c r="E224" s="13">
        <v>2000</v>
      </c>
      <c r="F224" s="13">
        <v>2000</v>
      </c>
    </row>
    <row r="226" spans="1:6" ht="15" customHeight="1">
      <c r="A226" s="2" t="s">
        <v>100</v>
      </c>
      <c r="F226" s="17" t="s">
        <v>114</v>
      </c>
    </row>
    <row r="227" spans="1:6" ht="15" customHeight="1">
      <c r="A227" s="6" t="s">
        <v>4</v>
      </c>
      <c r="B227" s="6" t="s">
        <v>51</v>
      </c>
      <c r="C227" s="10" t="s">
        <v>47</v>
      </c>
      <c r="D227" s="12" t="s">
        <v>2</v>
      </c>
      <c r="E227" s="12" t="s">
        <v>3</v>
      </c>
      <c r="F227" s="12" t="s">
        <v>43</v>
      </c>
    </row>
    <row r="228" spans="1:6" ht="15" customHeight="1">
      <c r="A228" s="15">
        <v>39462</v>
      </c>
      <c r="B228" s="4"/>
      <c r="C228" s="11" t="s">
        <v>52</v>
      </c>
      <c r="D228" s="13">
        <v>600</v>
      </c>
      <c r="E228" s="13"/>
      <c r="F228" s="13">
        <v>600</v>
      </c>
    </row>
    <row r="229" spans="1:6" ht="15" customHeight="1">
      <c r="A229" s="21"/>
      <c r="B229" s="9"/>
      <c r="C229" s="19"/>
      <c r="D229" s="22"/>
      <c r="E229" s="22"/>
      <c r="F229" s="22"/>
    </row>
    <row r="230" spans="1:6" ht="15" customHeight="1">
      <c r="A230" s="2" t="s">
        <v>99</v>
      </c>
      <c r="F230" s="17" t="s">
        <v>115</v>
      </c>
    </row>
    <row r="231" spans="1:6" ht="15" customHeight="1">
      <c r="A231" s="6" t="s">
        <v>4</v>
      </c>
      <c r="B231" s="6" t="s">
        <v>51</v>
      </c>
      <c r="C231" s="10" t="s">
        <v>47</v>
      </c>
      <c r="D231" s="12" t="s">
        <v>2</v>
      </c>
      <c r="E231" s="12" t="s">
        <v>3</v>
      </c>
      <c r="F231" s="12" t="s">
        <v>43</v>
      </c>
    </row>
    <row r="232" spans="1:6" ht="15" customHeight="1">
      <c r="A232" s="15">
        <v>39458</v>
      </c>
      <c r="B232" s="4"/>
      <c r="C232" s="11" t="s">
        <v>52</v>
      </c>
      <c r="D232" s="13">
        <v>400</v>
      </c>
      <c r="E232" s="13"/>
      <c r="F232" s="13">
        <v>400</v>
      </c>
    </row>
    <row r="233" spans="1:6" ht="15" customHeight="1">
      <c r="A233" s="20">
        <v>39470</v>
      </c>
      <c r="B233" s="4"/>
      <c r="C233" s="11" t="s">
        <v>52</v>
      </c>
      <c r="D233" s="13">
        <v>400</v>
      </c>
      <c r="E233" s="13"/>
      <c r="F233" s="13">
        <v>800</v>
      </c>
    </row>
  </sheetData>
  <sheetProtection sheet="1" objects="1" scenarios="1" selectLockedCells="1"/>
  <mergeCells count="18">
    <mergeCell ref="A157:F157"/>
    <mergeCell ref="B19:E19"/>
    <mergeCell ref="A1:E1"/>
    <mergeCell ref="A13:E13"/>
    <mergeCell ref="A77:F77"/>
    <mergeCell ref="B25:E25"/>
    <mergeCell ref="B29:E29"/>
    <mergeCell ref="B33:E33"/>
    <mergeCell ref="B37:E37"/>
    <mergeCell ref="B41:E41"/>
    <mergeCell ref="B45:E45"/>
    <mergeCell ref="B70:E70"/>
    <mergeCell ref="B74:E74"/>
    <mergeCell ref="B49:E49"/>
    <mergeCell ref="B53:E53"/>
    <mergeCell ref="B58:E58"/>
    <mergeCell ref="B66:E66"/>
    <mergeCell ref="B62:E62"/>
  </mergeCells>
  <printOptions/>
  <pageMargins left="0.5" right="0.5" top="0.5" bottom="0.5" header="0.5" footer="0.5"/>
  <pageSetup horizontalDpi="600" verticalDpi="600" orientation="landscape" r:id="rId2"/>
  <rowBreaks count="5" manualBreakCount="5">
    <brk id="110" max="255" man="1"/>
    <brk id="145" max="255" man="1"/>
    <brk id="154" max="255" man="1"/>
    <brk id="190" max="255" man="1"/>
    <brk id="22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G234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5" ht="15" customHeight="1">
      <c r="A1" s="51" t="s">
        <v>117</v>
      </c>
      <c r="B1" s="52"/>
      <c r="C1" s="52"/>
      <c r="D1" s="52"/>
      <c r="E1" s="52"/>
    </row>
    <row r="2" ht="15" customHeight="1">
      <c r="A2" s="7"/>
    </row>
    <row r="3" ht="15" customHeight="1">
      <c r="A3" s="2" t="s">
        <v>152</v>
      </c>
    </row>
    <row r="4" ht="15" customHeight="1">
      <c r="A4" s="2"/>
    </row>
    <row r="5" ht="15" customHeight="1">
      <c r="A5" s="7" t="s">
        <v>86</v>
      </c>
    </row>
    <row r="6" ht="15" customHeight="1">
      <c r="B6" s="1" t="s">
        <v>177</v>
      </c>
    </row>
    <row r="7" ht="15" customHeight="1">
      <c r="B7" s="1" t="s">
        <v>180</v>
      </c>
    </row>
    <row r="8" ht="15" customHeight="1">
      <c r="B8" s="1" t="s">
        <v>150</v>
      </c>
    </row>
    <row r="9" ht="15" customHeight="1">
      <c r="B9" s="1" t="s">
        <v>83</v>
      </c>
    </row>
    <row r="10" ht="15" customHeight="1">
      <c r="B10" s="43" t="s">
        <v>179</v>
      </c>
    </row>
    <row r="11" ht="15" customHeight="1">
      <c r="A11" s="1" t="s">
        <v>101</v>
      </c>
    </row>
    <row r="13" spans="1:5" ht="15" customHeight="1">
      <c r="A13" s="49" t="s">
        <v>50</v>
      </c>
      <c r="B13" s="49"/>
      <c r="C13" s="49"/>
      <c r="D13" s="49"/>
      <c r="E13" s="49"/>
    </row>
    <row r="14" ht="15" customHeight="1">
      <c r="A14" s="7"/>
    </row>
    <row r="15" spans="1:5" ht="15" customHeight="1">
      <c r="A15" s="6" t="s">
        <v>4</v>
      </c>
      <c r="B15" s="6" t="s">
        <v>5</v>
      </c>
      <c r="C15" s="10" t="s">
        <v>47</v>
      </c>
      <c r="D15" s="12" t="s">
        <v>2</v>
      </c>
      <c r="E15" s="12" t="s">
        <v>3</v>
      </c>
    </row>
    <row r="16" spans="1:6" ht="15" customHeight="1">
      <c r="A16" s="15">
        <v>39449</v>
      </c>
      <c r="B16" s="4" t="s">
        <v>7</v>
      </c>
      <c r="C16" s="23"/>
      <c r="D16" s="13">
        <v>50000</v>
      </c>
      <c r="E16" s="14"/>
      <c r="F16" s="8">
        <f>IF(C16="","",IF(C16=1020,"PR is Correct","Try Again - For PR, input the Account Number for the General Ledger card"))</f>
      </c>
    </row>
    <row r="17" spans="1:6" ht="15" customHeight="1">
      <c r="A17" s="15"/>
      <c r="B17" s="4" t="s">
        <v>13</v>
      </c>
      <c r="C17" s="23"/>
      <c r="D17" s="13">
        <v>20000</v>
      </c>
      <c r="E17" s="14"/>
      <c r="F17" s="8">
        <f>IF(C17="","",IF(C17=1600,"PR is Correct","Try Again - For PR, input the Account Number for the General Ledger card"))</f>
      </c>
    </row>
    <row r="18" spans="1:6" ht="15" customHeight="1">
      <c r="A18" s="4"/>
      <c r="B18" s="5" t="s">
        <v>17</v>
      </c>
      <c r="C18" s="23"/>
      <c r="D18" s="14"/>
      <c r="E18" s="13">
        <v>70000</v>
      </c>
      <c r="F18" s="8">
        <f>IF(C18="","",IF(C18=3100,"PR is Correct","Try Again - For PR, input the Account Number for the General Ledger card"))</f>
      </c>
    </row>
    <row r="19" spans="1:5" ht="15" customHeight="1">
      <c r="A19" s="4"/>
      <c r="B19" s="45" t="s">
        <v>20</v>
      </c>
      <c r="C19" s="46"/>
      <c r="D19" s="46"/>
      <c r="E19" s="47"/>
    </row>
    <row r="21" spans="1:6" ht="15" customHeight="1">
      <c r="A21" s="15">
        <v>39450</v>
      </c>
      <c r="B21" s="4" t="s">
        <v>15</v>
      </c>
      <c r="C21" s="23"/>
      <c r="D21" s="13">
        <v>60000</v>
      </c>
      <c r="E21" s="14"/>
      <c r="F21" s="8">
        <f>IF(C21="","",IF(C21=1800,"PR is Correct","Try Again - For PR, input the Account Number for the General Ledger card"))</f>
      </c>
    </row>
    <row r="22" spans="1:6" ht="15" customHeight="1">
      <c r="A22" s="15"/>
      <c r="B22" s="4" t="s">
        <v>14</v>
      </c>
      <c r="C22" s="23"/>
      <c r="D22" s="13">
        <v>230000</v>
      </c>
      <c r="E22" s="14"/>
      <c r="F22" s="8">
        <f>IF(C22="","",IF(C22=1700,"PR is Correct","Try Again - For PR, input the Account Number for the General Ledger card"))</f>
      </c>
    </row>
    <row r="23" spans="1:6" ht="15" customHeight="1">
      <c r="A23" s="15"/>
      <c r="B23" s="5" t="s">
        <v>7</v>
      </c>
      <c r="C23" s="23"/>
      <c r="D23" s="13"/>
      <c r="E23" s="13">
        <v>43500</v>
      </c>
      <c r="F23" s="8">
        <f>IF(C23="","",IF(C23=1020,"PR is Correct","Try Again - For PR, input the Account Number for the General Ledger card"))</f>
      </c>
    </row>
    <row r="24" spans="1:6" ht="15" customHeight="1">
      <c r="A24" s="4"/>
      <c r="B24" s="5" t="s">
        <v>16</v>
      </c>
      <c r="C24" s="23"/>
      <c r="D24" s="14"/>
      <c r="E24" s="13">
        <v>246500</v>
      </c>
      <c r="F24" s="8">
        <f>IF(C24="","",IF(C24=2600,"PR is Correct","Try Again - For PR, input the Account Number for the General Ledger card"))</f>
      </c>
    </row>
    <row r="25" spans="1:5" ht="15" customHeight="1">
      <c r="A25" s="4"/>
      <c r="B25" s="45" t="s">
        <v>21</v>
      </c>
      <c r="C25" s="46"/>
      <c r="D25" s="46"/>
      <c r="E25" s="47"/>
    </row>
    <row r="27" spans="1:6" ht="15" customHeight="1">
      <c r="A27" s="15">
        <v>39452</v>
      </c>
      <c r="B27" s="4" t="s">
        <v>11</v>
      </c>
      <c r="C27" s="23"/>
      <c r="D27" s="13">
        <v>480</v>
      </c>
      <c r="E27" s="14"/>
      <c r="F27" s="8">
        <f>IF(C27="","",IF(C27=1300,"PR is Correct","Try Again - For PR, input the Account Number for the General Ledger card"))</f>
      </c>
    </row>
    <row r="28" spans="1:6" ht="15" customHeight="1">
      <c r="A28" s="4"/>
      <c r="B28" s="5" t="s">
        <v>22</v>
      </c>
      <c r="C28" s="23"/>
      <c r="D28" s="14"/>
      <c r="E28" s="13">
        <v>480</v>
      </c>
      <c r="F28" s="8">
        <f>IF(C28="","",IF(C28=2200,"PR is Correct","Try Again - For PR, input the Account Number for the General Ledger card"))</f>
      </c>
    </row>
    <row r="29" spans="1:5" ht="15" customHeight="1">
      <c r="A29" s="4"/>
      <c r="B29" s="45" t="s">
        <v>23</v>
      </c>
      <c r="C29" s="46"/>
      <c r="D29" s="46"/>
      <c r="E29" s="47"/>
    </row>
    <row r="31" spans="1:6" ht="15" customHeight="1">
      <c r="A31" s="15">
        <v>39454</v>
      </c>
      <c r="B31" s="4" t="s">
        <v>12</v>
      </c>
      <c r="C31" s="23"/>
      <c r="D31" s="13">
        <v>17200</v>
      </c>
      <c r="E31" s="14"/>
      <c r="F31" s="8">
        <f>IF(C31="","",IF(C31=1650,"PR is Correct","Try Again - For PR, input the Account Number for the General Ledger card"))</f>
      </c>
    </row>
    <row r="32" spans="1:6" ht="15" customHeight="1">
      <c r="A32" s="4"/>
      <c r="B32" s="5" t="s">
        <v>17</v>
      </c>
      <c r="C32" s="23"/>
      <c r="D32" s="14"/>
      <c r="E32" s="13">
        <v>17200</v>
      </c>
      <c r="F32" s="8">
        <f>IF(C32="","",IF(C32=3100,"PR is Correct","Try Again - For PR, input the Account Number for the General Ledger card"))</f>
      </c>
    </row>
    <row r="33" spans="1:5" ht="15" customHeight="1">
      <c r="A33" s="4"/>
      <c r="B33" s="45" t="s">
        <v>20</v>
      </c>
      <c r="C33" s="46"/>
      <c r="D33" s="46"/>
      <c r="E33" s="47"/>
    </row>
    <row r="35" spans="1:6" ht="15" customHeight="1">
      <c r="A35" s="15">
        <v>39456</v>
      </c>
      <c r="B35" s="4" t="s">
        <v>13</v>
      </c>
      <c r="C35" s="23"/>
      <c r="D35" s="13">
        <v>2500</v>
      </c>
      <c r="E35" s="14"/>
      <c r="F35" s="8">
        <f>IF(C35="","",IF(C35=1600,"PR is Correct","Try Again - For PR, input the Account Number for the General Ledger card"))</f>
      </c>
    </row>
    <row r="36" spans="1:6" ht="15" customHeight="1">
      <c r="A36" s="4"/>
      <c r="B36" s="5" t="s">
        <v>24</v>
      </c>
      <c r="C36" s="23"/>
      <c r="D36" s="14"/>
      <c r="E36" s="13">
        <v>2500</v>
      </c>
      <c r="F36" s="8">
        <f>IF(C36="","",IF(C36=2200,"PR is Correct","Try Again - For PR, input the Account Number for the General Ledger card"))</f>
      </c>
    </row>
    <row r="37" spans="1:5" ht="15" customHeight="1">
      <c r="A37" s="4"/>
      <c r="B37" s="45" t="s">
        <v>36</v>
      </c>
      <c r="C37" s="46"/>
      <c r="D37" s="46"/>
      <c r="E37" s="47"/>
    </row>
    <row r="39" spans="1:6" ht="15" customHeight="1">
      <c r="A39" s="15">
        <v>39458</v>
      </c>
      <c r="B39" s="4" t="s">
        <v>19</v>
      </c>
      <c r="C39" s="23"/>
      <c r="D39" s="13">
        <v>800</v>
      </c>
      <c r="E39" s="14"/>
      <c r="F39" s="8">
        <f>IF(C39="","",IF(C39=5200,"PR is Correct","Try Again - For PR, input the Account Number for the General Ledger card"))</f>
      </c>
    </row>
    <row r="40" spans="1:6" ht="15" customHeight="1">
      <c r="A40" s="4"/>
      <c r="B40" s="5" t="s">
        <v>7</v>
      </c>
      <c r="C40" s="23"/>
      <c r="D40" s="14"/>
      <c r="E40" s="13">
        <v>800</v>
      </c>
      <c r="F40" s="8">
        <f>IF(C40="","",IF(C40=1020,"PR is Correct","Try Again - For PR, input the Account Number for the General Ledger card"))</f>
      </c>
    </row>
    <row r="41" spans="1:5" ht="15" customHeight="1">
      <c r="A41" s="4"/>
      <c r="B41" s="45" t="s">
        <v>25</v>
      </c>
      <c r="C41" s="46"/>
      <c r="D41" s="46"/>
      <c r="E41" s="47"/>
    </row>
    <row r="43" spans="1:6" ht="15" customHeight="1">
      <c r="A43" s="15">
        <v>39460</v>
      </c>
      <c r="B43" s="4" t="s">
        <v>7</v>
      </c>
      <c r="C43" s="23"/>
      <c r="D43" s="13">
        <v>3500</v>
      </c>
      <c r="E43" s="14"/>
      <c r="F43" s="8">
        <f>IF(C43="","",IF(C43=1020,"PR is Correct","Try Again - For PR, input the Account Number for the General Ledger card"))</f>
      </c>
    </row>
    <row r="44" spans="1:6" ht="15" customHeight="1">
      <c r="A44" s="4"/>
      <c r="B44" s="5" t="s">
        <v>9</v>
      </c>
      <c r="C44" s="23"/>
      <c r="D44" s="14"/>
      <c r="E44" s="13">
        <v>3500</v>
      </c>
      <c r="F44" s="8">
        <f>IF(C44="","",IF(C44=4100,"PR is Correct","Try Again - For PR, input the Account Number for the General Ledger card"))</f>
      </c>
    </row>
    <row r="45" spans="1:5" ht="15" customHeight="1">
      <c r="A45" s="4"/>
      <c r="B45" s="45" t="s">
        <v>26</v>
      </c>
      <c r="C45" s="46"/>
      <c r="D45" s="46"/>
      <c r="E45" s="47"/>
    </row>
    <row r="47" spans="1:6" ht="15" customHeight="1">
      <c r="A47" s="15">
        <v>39462</v>
      </c>
      <c r="B47" s="4" t="s">
        <v>8</v>
      </c>
      <c r="C47" s="23"/>
      <c r="D47" s="13">
        <v>450</v>
      </c>
      <c r="E47" s="14"/>
      <c r="F47" s="8">
        <f>IF(C47="","",IF(C47=5100,"PR is Correct","Try Again - For PR, input the Account Number for the General Ledger card"))</f>
      </c>
    </row>
    <row r="48" spans="1:6" ht="15" customHeight="1">
      <c r="A48" s="4"/>
      <c r="B48" s="5" t="s">
        <v>7</v>
      </c>
      <c r="C48" s="23"/>
      <c r="D48" s="14"/>
      <c r="E48" s="13">
        <v>450</v>
      </c>
      <c r="F48" s="8">
        <f>IF(C48="","",IF(C48=1020,"PR is Correct","Try Again - For PR, input the Account Number for the General Ledger card"))</f>
      </c>
    </row>
    <row r="49" spans="1:5" ht="15" customHeight="1">
      <c r="A49" s="4"/>
      <c r="B49" s="45" t="s">
        <v>27</v>
      </c>
      <c r="C49" s="46"/>
      <c r="D49" s="46"/>
      <c r="E49" s="47"/>
    </row>
    <row r="51" spans="1:6" ht="15" customHeight="1">
      <c r="A51" s="15">
        <v>39464</v>
      </c>
      <c r="B51" s="4" t="s">
        <v>22</v>
      </c>
      <c r="C51" s="23"/>
      <c r="D51" s="13">
        <v>480</v>
      </c>
      <c r="E51" s="14"/>
      <c r="F51" s="8">
        <f>IF(C51="","",IF(C51=2200,"PR is Correct","Try Again - For PR, input the Account Number for the General Ledger card"))</f>
      </c>
    </row>
    <row r="52" spans="1:6" ht="15" customHeight="1">
      <c r="A52" s="4"/>
      <c r="B52" s="5" t="s">
        <v>7</v>
      </c>
      <c r="C52" s="23"/>
      <c r="D52" s="14"/>
      <c r="E52" s="13">
        <v>480</v>
      </c>
      <c r="F52" s="8">
        <f>IF(C52="","",IF(C52=1020,"PR is Correct","Try Again - For PR, input the Account Number for the General Ledger card"))</f>
      </c>
    </row>
    <row r="53" spans="1:5" ht="15" customHeight="1">
      <c r="A53" s="4"/>
      <c r="B53" s="45" t="s">
        <v>28</v>
      </c>
      <c r="C53" s="46"/>
      <c r="D53" s="46"/>
      <c r="E53" s="47"/>
    </row>
    <row r="55" spans="1:6" ht="15" customHeight="1">
      <c r="A55" s="15">
        <v>39466</v>
      </c>
      <c r="B55" s="4" t="s">
        <v>29</v>
      </c>
      <c r="C55" s="23"/>
      <c r="D55" s="13">
        <v>1200</v>
      </c>
      <c r="E55" s="14"/>
      <c r="F55" s="8">
        <f>IF(C55="","",IF(C55=1600,"PR is Correct","Try Again - For PR, input the Account Number for the General Ledger card"))</f>
      </c>
    </row>
    <row r="56" spans="1:6" ht="15" customHeight="1">
      <c r="A56" s="15"/>
      <c r="B56" s="5" t="s">
        <v>30</v>
      </c>
      <c r="C56" s="23"/>
      <c r="D56" s="13"/>
      <c r="E56" s="14">
        <v>200</v>
      </c>
      <c r="F56" s="8">
        <f>IF(C56="","",IF(C56=1600,"PR is Correct","Try Again - For PR, input the Account Number for the General Ledger card"))</f>
      </c>
    </row>
    <row r="57" spans="1:6" ht="15" customHeight="1">
      <c r="A57" s="4"/>
      <c r="B57" s="5" t="s">
        <v>7</v>
      </c>
      <c r="C57" s="23"/>
      <c r="D57" s="14"/>
      <c r="E57" s="13">
        <v>1000</v>
      </c>
      <c r="F57" s="8">
        <f>IF(C57="","",IF(C57=1020,"PR is Correct","Try Again - For PR, input the Account Number for the General Ledger card"))</f>
      </c>
    </row>
    <row r="58" spans="1:5" ht="15" customHeight="1">
      <c r="A58" s="4"/>
      <c r="B58" s="45" t="s">
        <v>37</v>
      </c>
      <c r="C58" s="46"/>
      <c r="D58" s="46"/>
      <c r="E58" s="47"/>
    </row>
    <row r="60" spans="1:6" ht="15" customHeight="1">
      <c r="A60" s="15">
        <v>39468</v>
      </c>
      <c r="B60" s="4" t="s">
        <v>32</v>
      </c>
      <c r="C60" s="23"/>
      <c r="D60" s="13">
        <v>1300</v>
      </c>
      <c r="E60" s="14"/>
      <c r="F60" s="8">
        <f>IF(C60="","",IF(C60=1200,"PR is Correct","Try Again - For PR, input the Account Number for the General Ledger card"))</f>
      </c>
    </row>
    <row r="61" spans="1:6" ht="15" customHeight="1">
      <c r="A61" s="4"/>
      <c r="B61" s="5" t="s">
        <v>10</v>
      </c>
      <c r="C61" s="23"/>
      <c r="D61" s="14"/>
      <c r="E61" s="13">
        <v>1300</v>
      </c>
      <c r="F61" s="8">
        <f>IF(C61="","",IF(C61=4200,"PR is Correct","Try Again - For PR, input the Account Number for the General Ledger card"))</f>
      </c>
    </row>
    <row r="62" spans="1:5" ht="15" customHeight="1">
      <c r="A62" s="4"/>
      <c r="B62" s="45" t="s">
        <v>33</v>
      </c>
      <c r="C62" s="46"/>
      <c r="D62" s="46"/>
      <c r="E62" s="47"/>
    </row>
    <row r="64" spans="1:6" ht="15" customHeight="1">
      <c r="A64" s="15">
        <v>39470</v>
      </c>
      <c r="B64" s="4" t="s">
        <v>19</v>
      </c>
      <c r="C64" s="23"/>
      <c r="D64" s="13">
        <v>800</v>
      </c>
      <c r="E64" s="14"/>
      <c r="F64" s="8">
        <f>IF(C64="","",IF(C64=5200,"PR is Correct","Try Again - For PR, input the Account Number for the General Ledger card"))</f>
      </c>
    </row>
    <row r="65" spans="1:6" ht="15" customHeight="1">
      <c r="A65" s="4"/>
      <c r="B65" s="5" t="s">
        <v>7</v>
      </c>
      <c r="C65" s="23"/>
      <c r="D65" s="14"/>
      <c r="E65" s="13">
        <v>800</v>
      </c>
      <c r="F65" s="8">
        <f>IF(C65="","",IF(C65=1020,"PR is Correct","Try Again - For PR, input the Account Number for the General Ledger card"))</f>
      </c>
    </row>
    <row r="66" spans="1:5" ht="15" customHeight="1">
      <c r="A66" s="4"/>
      <c r="B66" s="45" t="s">
        <v>25</v>
      </c>
      <c r="C66" s="46"/>
      <c r="D66" s="46"/>
      <c r="E66" s="47"/>
    </row>
    <row r="68" spans="1:6" ht="15" customHeight="1">
      <c r="A68" s="15">
        <v>39472</v>
      </c>
      <c r="B68" s="4" t="s">
        <v>7</v>
      </c>
      <c r="C68" s="23"/>
      <c r="D68" s="13">
        <v>1300</v>
      </c>
      <c r="E68" s="14"/>
      <c r="F68" s="8">
        <f>IF(C68="","",IF(C68=1020,"PR is Correct","Try Again - For PR, input the Account Number for the General Ledger card"))</f>
      </c>
    </row>
    <row r="69" spans="1:6" ht="15" customHeight="1">
      <c r="A69" s="4"/>
      <c r="B69" s="5" t="s">
        <v>32</v>
      </c>
      <c r="C69" s="23"/>
      <c r="D69" s="14"/>
      <c r="E69" s="13">
        <v>1300</v>
      </c>
      <c r="F69" s="8">
        <f>IF(C69="","",IF(C69=1200,"PR is Correct","Try Again - For PR, input the Account Number for the General Ledger card"))</f>
      </c>
    </row>
    <row r="70" spans="1:5" ht="15" customHeight="1">
      <c r="A70" s="4"/>
      <c r="B70" s="45" t="s">
        <v>34</v>
      </c>
      <c r="C70" s="46"/>
      <c r="D70" s="46"/>
      <c r="E70" s="47"/>
    </row>
    <row r="72" spans="1:6" ht="15" customHeight="1">
      <c r="A72" s="15">
        <v>39478</v>
      </c>
      <c r="B72" s="4" t="s">
        <v>18</v>
      </c>
      <c r="C72" s="23"/>
      <c r="D72" s="13">
        <v>1800</v>
      </c>
      <c r="E72" s="14"/>
      <c r="F72" s="8">
        <f>IF(C72="","",IF(C72=3200,"PR is Correct","Try Again - For PR, input the Account Number for the General Ledger card"))</f>
      </c>
    </row>
    <row r="73" spans="1:6" ht="15" customHeight="1">
      <c r="A73" s="4"/>
      <c r="B73" s="5" t="s">
        <v>7</v>
      </c>
      <c r="C73" s="23"/>
      <c r="D73" s="14"/>
      <c r="E73" s="13">
        <v>1800</v>
      </c>
      <c r="F73" s="8">
        <f>IF(C73="","",IF(C73=1020,"PR is Correct","Try Again - For PR, input the Account Number for the General Ledger card"))</f>
      </c>
    </row>
    <row r="74" spans="1:5" ht="15" customHeight="1">
      <c r="A74" s="4"/>
      <c r="B74" s="45" t="s">
        <v>38</v>
      </c>
      <c r="C74" s="46"/>
      <c r="D74" s="46"/>
      <c r="E74" s="47"/>
    </row>
    <row r="77" spans="1:6" ht="15" customHeight="1">
      <c r="A77" s="44" t="s">
        <v>139</v>
      </c>
      <c r="B77" s="44"/>
      <c r="C77" s="44"/>
      <c r="D77" s="44"/>
      <c r="E77" s="44"/>
      <c r="F77" s="44"/>
    </row>
    <row r="78" spans="1:6" ht="15" customHeight="1">
      <c r="A78" s="2" t="s">
        <v>46</v>
      </c>
      <c r="F78" s="17" t="s">
        <v>58</v>
      </c>
    </row>
    <row r="79" spans="1:6" ht="15" customHeight="1">
      <c r="A79" s="6" t="s">
        <v>4</v>
      </c>
      <c r="B79" s="6" t="s">
        <v>51</v>
      </c>
      <c r="C79" s="10" t="s">
        <v>47</v>
      </c>
      <c r="D79" s="12" t="s">
        <v>2</v>
      </c>
      <c r="E79" s="12" t="s">
        <v>3</v>
      </c>
      <c r="F79" s="12" t="s">
        <v>43</v>
      </c>
    </row>
    <row r="80" spans="1:7" ht="15" customHeight="1">
      <c r="A80" s="24"/>
      <c r="B80" s="25"/>
      <c r="C80" s="23"/>
      <c r="D80" s="26"/>
      <c r="E80" s="26"/>
      <c r="F80" s="26"/>
      <c r="G80" s="8">
        <f>IF(F80="","",IF(F80=50000,"Balance is Correct","Try Again - Should be $50,000"))</f>
      </c>
    </row>
    <row r="81" spans="1:7" ht="15" customHeight="1">
      <c r="A81" s="24"/>
      <c r="B81" s="25"/>
      <c r="C81" s="23"/>
      <c r="D81" s="26"/>
      <c r="E81" s="26"/>
      <c r="F81" s="26"/>
      <c r="G81" s="8">
        <f>IF(F81="","",IF(F81=6500,"Balance is Correct","Try Again - Should be $6,500"))</f>
      </c>
    </row>
    <row r="82" spans="1:7" ht="15" customHeight="1">
      <c r="A82" s="24"/>
      <c r="B82" s="25"/>
      <c r="C82" s="23"/>
      <c r="D82" s="26"/>
      <c r="E82" s="26"/>
      <c r="F82" s="26"/>
      <c r="G82" s="8">
        <f>IF(F82="","",IF(F82=5700,"Balance is Correct","Try Again - Should be $50,000"))</f>
      </c>
    </row>
    <row r="83" spans="1:7" ht="15" customHeight="1">
      <c r="A83" s="24"/>
      <c r="B83" s="25"/>
      <c r="C83" s="23"/>
      <c r="D83" s="26"/>
      <c r="E83" s="26"/>
      <c r="F83" s="26"/>
      <c r="G83" s="8">
        <f>IF(F83="","",IF(F83=9200,"Balance is Correct","Try Again - Should be $9,200"))</f>
      </c>
    </row>
    <row r="84" spans="1:7" ht="15" customHeight="1">
      <c r="A84" s="24"/>
      <c r="B84" s="25"/>
      <c r="C84" s="23"/>
      <c r="D84" s="26"/>
      <c r="E84" s="26"/>
      <c r="F84" s="26"/>
      <c r="G84" s="8">
        <f>IF(F84="","",IF(F84=8750,"Balance is Correct","Try Again - Should be $8,7500"))</f>
      </c>
    </row>
    <row r="85" spans="1:7" ht="15" customHeight="1">
      <c r="A85" s="24"/>
      <c r="B85" s="25"/>
      <c r="C85" s="23"/>
      <c r="D85" s="26"/>
      <c r="E85" s="26"/>
      <c r="F85" s="26"/>
      <c r="G85" s="8">
        <f>IF(F85="","",IF(F85=8270,"Balance is Correct","Try Again - Should be $8,270"))</f>
      </c>
    </row>
    <row r="86" spans="1:7" ht="15" customHeight="1">
      <c r="A86" s="24"/>
      <c r="B86" s="25"/>
      <c r="C86" s="23"/>
      <c r="D86" s="26"/>
      <c r="E86" s="26"/>
      <c r="F86" s="26"/>
      <c r="G86" s="8">
        <f>IF(F86="","",IF(F86=7270,"Balance is Correct","Try Again - Should be $7,270"))</f>
      </c>
    </row>
    <row r="87" spans="1:7" ht="15" customHeight="1">
      <c r="A87" s="24"/>
      <c r="B87" s="25"/>
      <c r="C87" s="23"/>
      <c r="D87" s="26"/>
      <c r="E87" s="26"/>
      <c r="F87" s="26"/>
      <c r="G87" s="8">
        <f>IF(F87="","",IF(F87=6470,"Balance is Correct","Try Again - Should be $6,470"))</f>
      </c>
    </row>
    <row r="88" spans="1:7" ht="15" customHeight="1">
      <c r="A88" s="24"/>
      <c r="B88" s="25"/>
      <c r="C88" s="23"/>
      <c r="D88" s="26"/>
      <c r="E88" s="26"/>
      <c r="F88" s="26"/>
      <c r="G88" s="8">
        <f>IF(F88="","",IF(F88=7770,"Balance is Correct","Try Again - Should be $7,770"))</f>
      </c>
    </row>
    <row r="89" spans="1:7" ht="15" customHeight="1">
      <c r="A89" s="24"/>
      <c r="B89" s="25"/>
      <c r="C89" s="23"/>
      <c r="D89" s="26"/>
      <c r="E89" s="26"/>
      <c r="F89" s="26"/>
      <c r="G89" s="8">
        <f>IF(F89="","",IF(F89=5970,"Balance is Correct","Try Again - Should be $5,970"))</f>
      </c>
    </row>
    <row r="91" spans="1:6" ht="15" customHeight="1">
      <c r="A91" s="2" t="s">
        <v>87</v>
      </c>
      <c r="F91" s="17" t="s">
        <v>102</v>
      </c>
    </row>
    <row r="92" spans="1:6" ht="15" customHeight="1">
      <c r="A92" s="6" t="s">
        <v>4</v>
      </c>
      <c r="B92" s="6" t="s">
        <v>51</v>
      </c>
      <c r="C92" s="10" t="s">
        <v>47</v>
      </c>
      <c r="D92" s="12" t="s">
        <v>2</v>
      </c>
      <c r="E92" s="12" t="s">
        <v>3</v>
      </c>
      <c r="F92" s="12" t="s">
        <v>43</v>
      </c>
    </row>
    <row r="93" spans="1:7" ht="15" customHeight="1">
      <c r="A93" s="24"/>
      <c r="B93" s="25"/>
      <c r="C93" s="23"/>
      <c r="D93" s="26"/>
      <c r="E93" s="26"/>
      <c r="F93" s="26"/>
      <c r="G93" s="8">
        <f>IF(F93="","",IF(F93=1300,"Balance is Correct","Try Again - Should be $1,300"))</f>
      </c>
    </row>
    <row r="94" spans="1:7" ht="15" customHeight="1">
      <c r="A94" s="24"/>
      <c r="B94" s="25"/>
      <c r="C94" s="23"/>
      <c r="D94" s="26"/>
      <c r="E94" s="26"/>
      <c r="F94" s="26"/>
      <c r="G94" s="8">
        <f>IF(F94="","",IF(F94=0,"Balance is Correct","Try Again - Should be $0"))</f>
      </c>
    </row>
    <row r="95" spans="1:6" ht="15" customHeight="1">
      <c r="A95" s="21"/>
      <c r="B95" s="9"/>
      <c r="C95" s="19"/>
      <c r="D95" s="22"/>
      <c r="E95" s="22"/>
      <c r="F95" s="22"/>
    </row>
    <row r="96" spans="1:6" ht="15" customHeight="1">
      <c r="A96" s="2" t="s">
        <v>88</v>
      </c>
      <c r="F96" s="17" t="s">
        <v>103</v>
      </c>
    </row>
    <row r="97" spans="1:6" ht="15" customHeight="1">
      <c r="A97" s="6" t="s">
        <v>4</v>
      </c>
      <c r="B97" s="6" t="s">
        <v>51</v>
      </c>
      <c r="C97" s="10" t="s">
        <v>47</v>
      </c>
      <c r="D97" s="12" t="s">
        <v>2</v>
      </c>
      <c r="E97" s="12" t="s">
        <v>3</v>
      </c>
      <c r="F97" s="12" t="s">
        <v>43</v>
      </c>
    </row>
    <row r="98" spans="1:7" ht="15" customHeight="1">
      <c r="A98" s="24"/>
      <c r="B98" s="25"/>
      <c r="C98" s="23"/>
      <c r="D98" s="26"/>
      <c r="E98" s="26"/>
      <c r="F98" s="26"/>
      <c r="G98" s="8">
        <f>IF(F98="","",IF(F98=480,"Balance is Correct","Try Again - Should be $480"))</f>
      </c>
    </row>
    <row r="100" spans="1:6" ht="15" customHeight="1">
      <c r="A100" s="2" t="s">
        <v>90</v>
      </c>
      <c r="F100" s="17" t="s">
        <v>105</v>
      </c>
    </row>
    <row r="101" spans="1:6" ht="15" customHeight="1">
      <c r="A101" s="6" t="s">
        <v>4</v>
      </c>
      <c r="B101" s="6" t="s">
        <v>51</v>
      </c>
      <c r="C101" s="10" t="s">
        <v>47</v>
      </c>
      <c r="D101" s="12" t="s">
        <v>2</v>
      </c>
      <c r="E101" s="12" t="s">
        <v>3</v>
      </c>
      <c r="F101" s="12" t="s">
        <v>43</v>
      </c>
    </row>
    <row r="102" spans="1:7" ht="15" customHeight="1">
      <c r="A102" s="24"/>
      <c r="B102" s="25"/>
      <c r="C102" s="23"/>
      <c r="D102" s="26"/>
      <c r="E102" s="26"/>
      <c r="F102" s="26"/>
      <c r="G102" s="8">
        <f>IF(F102="","",IF(F102=20000,"Balance is Correct","Try Again - Should be $20,000"))</f>
      </c>
    </row>
    <row r="103" spans="1:7" ht="15" customHeight="1">
      <c r="A103" s="24"/>
      <c r="B103" s="25"/>
      <c r="C103" s="23"/>
      <c r="D103" s="26"/>
      <c r="E103" s="26"/>
      <c r="F103" s="26"/>
      <c r="G103" s="8">
        <f>IF(F103="","",IF(F103=22500,"Balance is Correct","Try Again - Should be $22,500"))</f>
      </c>
    </row>
    <row r="104" spans="1:7" ht="15" customHeight="1">
      <c r="A104" s="24"/>
      <c r="B104" s="25"/>
      <c r="C104" s="23"/>
      <c r="D104" s="26"/>
      <c r="E104" s="26"/>
      <c r="F104" s="26"/>
      <c r="G104" s="8">
        <f>IF(F104="","",IF(F104=23700,"Balance is Correct","Try Again - Should be $23,700"))</f>
      </c>
    </row>
    <row r="105" spans="1:7" ht="15" customHeight="1">
      <c r="A105" s="24"/>
      <c r="B105" s="25"/>
      <c r="C105" s="23"/>
      <c r="D105" s="26"/>
      <c r="E105" s="26"/>
      <c r="F105" s="26"/>
      <c r="G105" s="8">
        <f>IF(F105="","",IF(F105=23500,"Balance is Correct","Try Again - Should be $23,500"))</f>
      </c>
    </row>
    <row r="107" spans="1:6" ht="15" customHeight="1">
      <c r="A107" s="2" t="s">
        <v>89</v>
      </c>
      <c r="F107" s="17" t="s">
        <v>104</v>
      </c>
    </row>
    <row r="108" spans="1:6" ht="15" customHeight="1">
      <c r="A108" s="6" t="s">
        <v>4</v>
      </c>
      <c r="B108" s="6" t="s">
        <v>51</v>
      </c>
      <c r="C108" s="10" t="s">
        <v>47</v>
      </c>
      <c r="D108" s="12" t="s">
        <v>2</v>
      </c>
      <c r="E108" s="12" t="s">
        <v>3</v>
      </c>
      <c r="F108" s="12" t="s">
        <v>43</v>
      </c>
    </row>
    <row r="109" spans="1:7" ht="15" customHeight="1">
      <c r="A109" s="24"/>
      <c r="B109" s="25"/>
      <c r="C109" s="23"/>
      <c r="D109" s="26"/>
      <c r="E109" s="26"/>
      <c r="F109" s="26"/>
      <c r="G109" s="8">
        <f>IF(F109="","",IF(F109=17200,"Balance is Correct","Try Again - Should be $17,200"))</f>
      </c>
    </row>
    <row r="110" spans="1:6" ht="15" customHeight="1">
      <c r="A110" s="21"/>
      <c r="B110" s="9"/>
      <c r="C110" s="19"/>
      <c r="D110" s="22"/>
      <c r="E110" s="22"/>
      <c r="F110" s="22"/>
    </row>
    <row r="111" spans="1:6" ht="15" customHeight="1">
      <c r="A111" s="2" t="s">
        <v>91</v>
      </c>
      <c r="F111" s="17" t="s">
        <v>106</v>
      </c>
    </row>
    <row r="112" spans="1:6" ht="15" customHeight="1">
      <c r="A112" s="6" t="s">
        <v>4</v>
      </c>
      <c r="B112" s="6" t="s">
        <v>51</v>
      </c>
      <c r="C112" s="10" t="s">
        <v>47</v>
      </c>
      <c r="D112" s="12" t="s">
        <v>2</v>
      </c>
      <c r="E112" s="12" t="s">
        <v>3</v>
      </c>
      <c r="F112" s="12" t="s">
        <v>43</v>
      </c>
    </row>
    <row r="113" spans="1:7" ht="15" customHeight="1">
      <c r="A113" s="24"/>
      <c r="B113" s="25"/>
      <c r="C113" s="23"/>
      <c r="D113" s="26"/>
      <c r="E113" s="26"/>
      <c r="F113" s="26"/>
      <c r="G113" s="8">
        <f>IF(F113="","",IF(F113=230000,"Balance is Correct","Try Again - Should be $230,000"))</f>
      </c>
    </row>
    <row r="115" spans="1:6" ht="15" customHeight="1">
      <c r="A115" s="2" t="s">
        <v>92</v>
      </c>
      <c r="F115" s="17" t="s">
        <v>107</v>
      </c>
    </row>
    <row r="116" spans="1:6" ht="15" customHeight="1">
      <c r="A116" s="6" t="s">
        <v>4</v>
      </c>
      <c r="B116" s="6" t="s">
        <v>51</v>
      </c>
      <c r="C116" s="10" t="s">
        <v>47</v>
      </c>
      <c r="D116" s="12" t="s">
        <v>2</v>
      </c>
      <c r="E116" s="12" t="s">
        <v>3</v>
      </c>
      <c r="F116" s="12" t="s">
        <v>43</v>
      </c>
    </row>
    <row r="117" spans="1:7" ht="15" customHeight="1">
      <c r="A117" s="24"/>
      <c r="B117" s="25"/>
      <c r="C117" s="23"/>
      <c r="D117" s="26"/>
      <c r="E117" s="26"/>
      <c r="F117" s="26"/>
      <c r="G117" s="8">
        <f>IF(F117="","",IF(F117=60000,"Balance is Correct","Try Again - Should be $60,000"))</f>
      </c>
    </row>
    <row r="119" spans="1:6" ht="15" customHeight="1">
      <c r="A119" s="2" t="s">
        <v>93</v>
      </c>
      <c r="F119" s="17" t="s">
        <v>108</v>
      </c>
    </row>
    <row r="120" spans="1:6" ht="15" customHeight="1">
      <c r="A120" s="6" t="s">
        <v>4</v>
      </c>
      <c r="B120" s="6" t="s">
        <v>51</v>
      </c>
      <c r="C120" s="10" t="s">
        <v>47</v>
      </c>
      <c r="D120" s="12" t="s">
        <v>2</v>
      </c>
      <c r="E120" s="12" t="s">
        <v>3</v>
      </c>
      <c r="F120" s="12" t="s">
        <v>43</v>
      </c>
    </row>
    <row r="121" spans="1:7" ht="15" customHeight="1">
      <c r="A121" s="24"/>
      <c r="B121" s="25"/>
      <c r="C121" s="23"/>
      <c r="D121" s="26"/>
      <c r="E121" s="26"/>
      <c r="F121" s="26"/>
      <c r="G121" s="8">
        <f>IF(F121="","",IF(F121=480,"Balance is Correct","Try Again - Should be $480"))</f>
      </c>
    </row>
    <row r="122" spans="1:7" ht="15" customHeight="1">
      <c r="A122" s="24"/>
      <c r="B122" s="25"/>
      <c r="C122" s="23"/>
      <c r="D122" s="26"/>
      <c r="E122" s="26"/>
      <c r="F122" s="26"/>
      <c r="G122" s="8">
        <f>IF(F122="","",IF(F122=2980,"Balance is Correct","Try Again - Should be $2,980"))</f>
      </c>
    </row>
    <row r="123" spans="1:7" ht="15" customHeight="1">
      <c r="A123" s="24"/>
      <c r="B123" s="25"/>
      <c r="C123" s="23"/>
      <c r="D123" s="26"/>
      <c r="E123" s="26"/>
      <c r="F123" s="26"/>
      <c r="G123" s="8">
        <f>IF(F123="","",IF(F123=2500,"Balance is Correct","Try Again - Should be $2,500"))</f>
      </c>
    </row>
    <row r="124" spans="1:6" ht="15" customHeight="1">
      <c r="A124" s="21"/>
      <c r="B124" s="9"/>
      <c r="C124" s="19"/>
      <c r="D124" s="22"/>
      <c r="E124" s="22"/>
      <c r="F124" s="22"/>
    </row>
    <row r="125" spans="1:6" ht="15" customHeight="1">
      <c r="A125" s="2" t="s">
        <v>94</v>
      </c>
      <c r="F125" s="17" t="s">
        <v>109</v>
      </c>
    </row>
    <row r="126" spans="1:6" ht="15" customHeight="1">
      <c r="A126" s="6" t="s">
        <v>4</v>
      </c>
      <c r="B126" s="6" t="s">
        <v>51</v>
      </c>
      <c r="C126" s="10" t="s">
        <v>47</v>
      </c>
      <c r="D126" s="12" t="s">
        <v>2</v>
      </c>
      <c r="E126" s="12" t="s">
        <v>3</v>
      </c>
      <c r="F126" s="12" t="s">
        <v>43</v>
      </c>
    </row>
    <row r="127" spans="1:7" ht="15" customHeight="1">
      <c r="A127" s="24"/>
      <c r="B127" s="25"/>
      <c r="C127" s="23"/>
      <c r="D127" s="26"/>
      <c r="E127" s="26"/>
      <c r="F127" s="26"/>
      <c r="G127" s="8">
        <f>IF(F127="","",IF(F127=246500,"Balance is Correct","Try Again - Should be $246,500"))</f>
      </c>
    </row>
    <row r="129" spans="1:6" ht="15" customHeight="1">
      <c r="A129" s="2" t="s">
        <v>95</v>
      </c>
      <c r="F129" s="17" t="s">
        <v>110</v>
      </c>
    </row>
    <row r="130" spans="1:6" ht="15" customHeight="1">
      <c r="A130" s="6" t="s">
        <v>4</v>
      </c>
      <c r="B130" s="6" t="s">
        <v>51</v>
      </c>
      <c r="C130" s="10" t="s">
        <v>47</v>
      </c>
      <c r="D130" s="12" t="s">
        <v>2</v>
      </c>
      <c r="E130" s="12" t="s">
        <v>3</v>
      </c>
      <c r="F130" s="12" t="s">
        <v>43</v>
      </c>
    </row>
    <row r="131" spans="1:7" ht="15" customHeight="1">
      <c r="A131" s="24"/>
      <c r="B131" s="25"/>
      <c r="C131" s="23"/>
      <c r="D131" s="26"/>
      <c r="E131" s="26"/>
      <c r="F131" s="26"/>
      <c r="G131" s="8">
        <f>IF(F131="","",IF(F131=70000,"Balance is Correct","Try Again - Should be $70,000"))</f>
      </c>
    </row>
    <row r="132" spans="1:7" ht="15" customHeight="1">
      <c r="A132" s="24"/>
      <c r="B132" s="25"/>
      <c r="C132" s="23"/>
      <c r="D132" s="26"/>
      <c r="E132" s="26"/>
      <c r="F132" s="26"/>
      <c r="G132" s="8">
        <f>IF(F132="","",IF(F132=87200,"Balance is Correct","Try Again - Should be $87,200"))</f>
      </c>
    </row>
    <row r="134" spans="1:6" ht="15" customHeight="1">
      <c r="A134" s="2" t="s">
        <v>96</v>
      </c>
      <c r="F134" s="17" t="s">
        <v>111</v>
      </c>
    </row>
    <row r="135" spans="1:6" ht="15" customHeight="1">
      <c r="A135" s="6" t="s">
        <v>4</v>
      </c>
      <c r="B135" s="6" t="s">
        <v>51</v>
      </c>
      <c r="C135" s="10" t="s">
        <v>47</v>
      </c>
      <c r="D135" s="12" t="s">
        <v>2</v>
      </c>
      <c r="E135" s="12" t="s">
        <v>3</v>
      </c>
      <c r="F135" s="12" t="s">
        <v>43</v>
      </c>
    </row>
    <row r="136" spans="1:7" ht="15" customHeight="1">
      <c r="A136" s="24"/>
      <c r="B136" s="25"/>
      <c r="C136" s="23"/>
      <c r="D136" s="26"/>
      <c r="E136" s="26"/>
      <c r="F136" s="26"/>
      <c r="G136" s="8">
        <f>IF(F136="","",IF(F136=1800,"Balance is Correct","Try Again - Should be $1,800"))</f>
      </c>
    </row>
    <row r="137" spans="1:6" ht="15" customHeight="1">
      <c r="A137" s="21"/>
      <c r="B137" s="9"/>
      <c r="C137" s="19"/>
      <c r="D137" s="22"/>
      <c r="E137" s="22"/>
      <c r="F137" s="22"/>
    </row>
    <row r="138" spans="1:6" ht="15" customHeight="1">
      <c r="A138" s="2" t="s">
        <v>97</v>
      </c>
      <c r="F138" s="17" t="s">
        <v>112</v>
      </c>
    </row>
    <row r="139" spans="1:6" ht="15" customHeight="1">
      <c r="A139" s="6" t="s">
        <v>4</v>
      </c>
      <c r="B139" s="6" t="s">
        <v>51</v>
      </c>
      <c r="C139" s="10" t="s">
        <v>47</v>
      </c>
      <c r="D139" s="12" t="s">
        <v>2</v>
      </c>
      <c r="E139" s="12" t="s">
        <v>3</v>
      </c>
      <c r="F139" s="12" t="s">
        <v>43</v>
      </c>
    </row>
    <row r="140" spans="1:7" ht="15" customHeight="1">
      <c r="A140" s="24"/>
      <c r="B140" s="25"/>
      <c r="C140" s="23"/>
      <c r="D140" s="26"/>
      <c r="E140" s="26"/>
      <c r="F140" s="26"/>
      <c r="G140" s="8">
        <f>IF(F140="","",IF(F140=3500,"Balance is Correct","Try Again - Should be $3,500"))</f>
      </c>
    </row>
    <row r="142" spans="1:6" ht="15" customHeight="1">
      <c r="A142" s="2" t="s">
        <v>98</v>
      </c>
      <c r="F142" s="17" t="s">
        <v>113</v>
      </c>
    </row>
    <row r="143" spans="1:6" ht="15" customHeight="1">
      <c r="A143" s="6" t="s">
        <v>4</v>
      </c>
      <c r="B143" s="6" t="s">
        <v>51</v>
      </c>
      <c r="C143" s="10" t="s">
        <v>47</v>
      </c>
      <c r="D143" s="12" t="s">
        <v>2</v>
      </c>
      <c r="E143" s="12" t="s">
        <v>3</v>
      </c>
      <c r="F143" s="12" t="s">
        <v>43</v>
      </c>
    </row>
    <row r="144" spans="1:7" ht="15" customHeight="1">
      <c r="A144" s="24"/>
      <c r="B144" s="25"/>
      <c r="C144" s="23"/>
      <c r="D144" s="26"/>
      <c r="E144" s="26"/>
      <c r="F144" s="26"/>
      <c r="G144" s="8">
        <f>IF(F144="","",IF(F144=1300,"Balance is Correct","Try Again - Should be $1,300"))</f>
      </c>
    </row>
    <row r="146" spans="1:6" ht="15" customHeight="1">
      <c r="A146" s="2" t="s">
        <v>100</v>
      </c>
      <c r="F146" s="17" t="s">
        <v>114</v>
      </c>
    </row>
    <row r="147" spans="1:6" ht="15" customHeight="1">
      <c r="A147" s="6" t="s">
        <v>4</v>
      </c>
      <c r="B147" s="6" t="s">
        <v>51</v>
      </c>
      <c r="C147" s="10" t="s">
        <v>47</v>
      </c>
      <c r="D147" s="12" t="s">
        <v>2</v>
      </c>
      <c r="E147" s="12" t="s">
        <v>3</v>
      </c>
      <c r="F147" s="12" t="s">
        <v>43</v>
      </c>
    </row>
    <row r="148" spans="1:7" ht="15" customHeight="1">
      <c r="A148" s="24"/>
      <c r="B148" s="25"/>
      <c r="C148" s="23"/>
      <c r="D148" s="26"/>
      <c r="E148" s="26"/>
      <c r="F148" s="26"/>
      <c r="G148" s="8">
        <f>IF(F148="","",IF(F148=450,"Balance is Correct","Try Again - Should be $450"))</f>
      </c>
    </row>
    <row r="149" spans="1:6" ht="15" customHeight="1">
      <c r="A149" s="21"/>
      <c r="B149" s="9"/>
      <c r="C149" s="19"/>
      <c r="D149" s="22"/>
      <c r="E149" s="22"/>
      <c r="F149" s="22"/>
    </row>
    <row r="150" spans="1:6" ht="15" customHeight="1">
      <c r="A150" s="2" t="s">
        <v>99</v>
      </c>
      <c r="F150" s="17" t="s">
        <v>115</v>
      </c>
    </row>
    <row r="151" spans="1:6" ht="15" customHeight="1">
      <c r="A151" s="6" t="s">
        <v>4</v>
      </c>
      <c r="B151" s="6" t="s">
        <v>51</v>
      </c>
      <c r="C151" s="10" t="s">
        <v>47</v>
      </c>
      <c r="D151" s="12" t="s">
        <v>2</v>
      </c>
      <c r="E151" s="12" t="s">
        <v>3</v>
      </c>
      <c r="F151" s="12" t="s">
        <v>43</v>
      </c>
    </row>
    <row r="152" spans="1:7" ht="15" customHeight="1">
      <c r="A152" s="24"/>
      <c r="B152" s="25"/>
      <c r="C152" s="23"/>
      <c r="D152" s="26"/>
      <c r="E152" s="26"/>
      <c r="F152" s="26"/>
      <c r="G152" s="8">
        <f>IF(F152="","",IF(F152=800,"Balance is Correct","Try Again - Should be $800"))</f>
      </c>
    </row>
    <row r="153" spans="1:7" ht="15" customHeight="1">
      <c r="A153" s="24"/>
      <c r="B153" s="25"/>
      <c r="C153" s="23"/>
      <c r="D153" s="26"/>
      <c r="E153" s="26"/>
      <c r="F153" s="26"/>
      <c r="G153" s="8">
        <f>IF(F153="","",IF(F153=1600,"Balance is Correct","Try Again - Should be $1,600"))</f>
      </c>
    </row>
    <row r="158" spans="1:6" ht="15" customHeight="1">
      <c r="A158" s="49" t="s">
        <v>120</v>
      </c>
      <c r="B158" s="49"/>
      <c r="C158" s="49"/>
      <c r="D158" s="49"/>
      <c r="E158" s="49"/>
      <c r="F158" s="49"/>
    </row>
    <row r="159" spans="1:6" ht="15" customHeight="1">
      <c r="A159" s="2" t="s">
        <v>46</v>
      </c>
      <c r="F159" s="17" t="s">
        <v>58</v>
      </c>
    </row>
    <row r="160" spans="1:6" ht="15" customHeight="1">
      <c r="A160" s="6" t="s">
        <v>4</v>
      </c>
      <c r="B160" s="6" t="s">
        <v>51</v>
      </c>
      <c r="C160" s="10" t="s">
        <v>47</v>
      </c>
      <c r="D160" s="12" t="s">
        <v>2</v>
      </c>
      <c r="E160" s="12" t="s">
        <v>3</v>
      </c>
      <c r="F160" s="12" t="s">
        <v>43</v>
      </c>
    </row>
    <row r="161" spans="1:6" ht="15" customHeight="1">
      <c r="A161" s="15">
        <v>39449</v>
      </c>
      <c r="B161" s="4"/>
      <c r="C161" s="11" t="s">
        <v>52</v>
      </c>
      <c r="D161" s="13">
        <v>50000</v>
      </c>
      <c r="E161" s="13"/>
      <c r="F161" s="13">
        <v>50000</v>
      </c>
    </row>
    <row r="162" spans="1:6" ht="15" customHeight="1">
      <c r="A162" s="15">
        <v>39450</v>
      </c>
      <c r="B162" s="4"/>
      <c r="C162" s="11" t="s">
        <v>52</v>
      </c>
      <c r="D162" s="13"/>
      <c r="E162" s="13">
        <v>43500</v>
      </c>
      <c r="F162" s="13">
        <v>6500</v>
      </c>
    </row>
    <row r="163" spans="1:6" ht="15" customHeight="1">
      <c r="A163" s="15">
        <v>39458</v>
      </c>
      <c r="B163" s="4"/>
      <c r="C163" s="11" t="s">
        <v>52</v>
      </c>
      <c r="D163" s="13"/>
      <c r="E163" s="13">
        <v>800</v>
      </c>
      <c r="F163" s="13">
        <v>5700</v>
      </c>
    </row>
    <row r="164" spans="1:6" ht="15" customHeight="1">
      <c r="A164" s="15">
        <v>39460</v>
      </c>
      <c r="B164" s="4"/>
      <c r="C164" s="11" t="s">
        <v>52</v>
      </c>
      <c r="D164" s="13">
        <v>3500</v>
      </c>
      <c r="E164" s="13"/>
      <c r="F164" s="13">
        <v>9200</v>
      </c>
    </row>
    <row r="165" spans="1:6" ht="15" customHeight="1">
      <c r="A165" s="15">
        <v>39462</v>
      </c>
      <c r="B165" s="4"/>
      <c r="C165" s="11" t="s">
        <v>52</v>
      </c>
      <c r="D165" s="13"/>
      <c r="E165" s="13">
        <v>450</v>
      </c>
      <c r="F165" s="13">
        <v>8750</v>
      </c>
    </row>
    <row r="166" spans="1:6" ht="15" customHeight="1">
      <c r="A166" s="15">
        <v>39464</v>
      </c>
      <c r="B166" s="4"/>
      <c r="C166" s="11" t="s">
        <v>52</v>
      </c>
      <c r="D166" s="13"/>
      <c r="E166" s="13">
        <v>480</v>
      </c>
      <c r="F166" s="13">
        <v>8270</v>
      </c>
    </row>
    <row r="167" spans="1:6" ht="15" customHeight="1">
      <c r="A167" s="15">
        <v>39466</v>
      </c>
      <c r="B167" s="4"/>
      <c r="C167" s="11" t="s">
        <v>52</v>
      </c>
      <c r="D167" s="13"/>
      <c r="E167" s="13">
        <v>1000</v>
      </c>
      <c r="F167" s="13">
        <v>7270</v>
      </c>
    </row>
    <row r="168" spans="1:6" ht="15" customHeight="1">
      <c r="A168" s="15">
        <v>39470</v>
      </c>
      <c r="B168" s="4"/>
      <c r="C168" s="11" t="s">
        <v>52</v>
      </c>
      <c r="D168" s="13"/>
      <c r="E168" s="13">
        <v>800</v>
      </c>
      <c r="F168" s="13">
        <v>6470</v>
      </c>
    </row>
    <row r="169" spans="1:6" ht="15" customHeight="1">
      <c r="A169" s="15">
        <v>39472</v>
      </c>
      <c r="B169" s="4"/>
      <c r="C169" s="11" t="s">
        <v>52</v>
      </c>
      <c r="D169" s="13">
        <v>1300</v>
      </c>
      <c r="E169" s="13"/>
      <c r="F169" s="13">
        <v>7770</v>
      </c>
    </row>
    <row r="170" spans="1:6" ht="15" customHeight="1">
      <c r="A170" s="15">
        <v>39478</v>
      </c>
      <c r="B170" s="4"/>
      <c r="C170" s="11" t="s">
        <v>52</v>
      </c>
      <c r="D170" s="13"/>
      <c r="E170" s="13">
        <v>1800</v>
      </c>
      <c r="F170" s="13">
        <v>5970</v>
      </c>
    </row>
    <row r="172" spans="1:6" ht="15" customHeight="1">
      <c r="A172" s="2" t="s">
        <v>87</v>
      </c>
      <c r="F172" s="17" t="s">
        <v>102</v>
      </c>
    </row>
    <row r="173" spans="1:6" ht="15" customHeight="1">
      <c r="A173" s="6" t="s">
        <v>4</v>
      </c>
      <c r="B173" s="6" t="s">
        <v>51</v>
      </c>
      <c r="C173" s="10" t="s">
        <v>47</v>
      </c>
      <c r="D173" s="12" t="s">
        <v>2</v>
      </c>
      <c r="E173" s="12" t="s">
        <v>3</v>
      </c>
      <c r="F173" s="12" t="s">
        <v>43</v>
      </c>
    </row>
    <row r="174" spans="1:6" ht="15" customHeight="1">
      <c r="A174" s="15">
        <v>39468</v>
      </c>
      <c r="B174" s="4" t="s">
        <v>122</v>
      </c>
      <c r="C174" s="11" t="s">
        <v>52</v>
      </c>
      <c r="D174" s="13">
        <v>1300</v>
      </c>
      <c r="E174" s="13"/>
      <c r="F174" s="13">
        <v>1300</v>
      </c>
    </row>
    <row r="175" spans="1:6" ht="15" customHeight="1">
      <c r="A175" s="15">
        <v>39472</v>
      </c>
      <c r="B175" s="4" t="s">
        <v>122</v>
      </c>
      <c r="C175" s="11" t="s">
        <v>52</v>
      </c>
      <c r="D175" s="13"/>
      <c r="E175" s="13">
        <v>1300</v>
      </c>
      <c r="F175" s="13">
        <v>0</v>
      </c>
    </row>
    <row r="176" spans="1:6" ht="15" customHeight="1">
      <c r="A176" s="21"/>
      <c r="B176" s="9"/>
      <c r="C176" s="19"/>
      <c r="D176" s="22"/>
      <c r="E176" s="22"/>
      <c r="F176" s="22"/>
    </row>
    <row r="177" spans="1:6" ht="15" customHeight="1">
      <c r="A177" s="2" t="s">
        <v>88</v>
      </c>
      <c r="F177" s="17" t="s">
        <v>103</v>
      </c>
    </row>
    <row r="178" spans="1:6" ht="15" customHeight="1">
      <c r="A178" s="6" t="s">
        <v>4</v>
      </c>
      <c r="B178" s="6" t="s">
        <v>51</v>
      </c>
      <c r="C178" s="10" t="s">
        <v>47</v>
      </c>
      <c r="D178" s="12" t="s">
        <v>2</v>
      </c>
      <c r="E178" s="12" t="s">
        <v>3</v>
      </c>
      <c r="F178" s="12" t="s">
        <v>43</v>
      </c>
    </row>
    <row r="179" spans="1:6" ht="15" customHeight="1">
      <c r="A179" s="15">
        <v>39452</v>
      </c>
      <c r="B179" s="4"/>
      <c r="C179" s="11" t="s">
        <v>52</v>
      </c>
      <c r="D179" s="13">
        <v>480</v>
      </c>
      <c r="E179" s="13"/>
      <c r="F179" s="13">
        <v>480</v>
      </c>
    </row>
    <row r="181" spans="1:6" ht="15" customHeight="1">
      <c r="A181" s="2" t="s">
        <v>90</v>
      </c>
      <c r="F181" s="17" t="s">
        <v>105</v>
      </c>
    </row>
    <row r="182" spans="1:6" ht="15" customHeight="1">
      <c r="A182" s="6" t="s">
        <v>4</v>
      </c>
      <c r="B182" s="6" t="s">
        <v>51</v>
      </c>
      <c r="C182" s="10" t="s">
        <v>47</v>
      </c>
      <c r="D182" s="12" t="s">
        <v>2</v>
      </c>
      <c r="E182" s="12" t="s">
        <v>3</v>
      </c>
      <c r="F182" s="12" t="s">
        <v>43</v>
      </c>
    </row>
    <row r="183" spans="1:6" ht="15" customHeight="1">
      <c r="A183" s="15">
        <v>39449</v>
      </c>
      <c r="B183" s="4"/>
      <c r="C183" s="11" t="s">
        <v>52</v>
      </c>
      <c r="D183" s="13">
        <v>20000</v>
      </c>
      <c r="E183" s="13"/>
      <c r="F183" s="13">
        <v>20000</v>
      </c>
    </row>
    <row r="184" spans="1:6" ht="15" customHeight="1">
      <c r="A184" s="15">
        <v>39456</v>
      </c>
      <c r="B184" s="4"/>
      <c r="C184" s="11" t="s">
        <v>52</v>
      </c>
      <c r="D184" s="13">
        <v>2500</v>
      </c>
      <c r="E184" s="13"/>
      <c r="F184" s="13">
        <v>22500</v>
      </c>
    </row>
    <row r="185" spans="1:6" ht="15" customHeight="1">
      <c r="A185" s="15">
        <v>39466</v>
      </c>
      <c r="B185" s="4" t="s">
        <v>118</v>
      </c>
      <c r="C185" s="11" t="s">
        <v>52</v>
      </c>
      <c r="D185" s="13">
        <v>1200</v>
      </c>
      <c r="E185" s="13"/>
      <c r="F185" s="13">
        <v>23700</v>
      </c>
    </row>
    <row r="186" spans="1:6" ht="15" customHeight="1">
      <c r="A186" s="15">
        <v>39466</v>
      </c>
      <c r="B186" s="4" t="s">
        <v>119</v>
      </c>
      <c r="C186" s="11" t="s">
        <v>52</v>
      </c>
      <c r="D186" s="13"/>
      <c r="E186" s="13">
        <v>200</v>
      </c>
      <c r="F186" s="13">
        <v>23500</v>
      </c>
    </row>
    <row r="188" spans="1:6" ht="15" customHeight="1">
      <c r="A188" s="2" t="s">
        <v>89</v>
      </c>
      <c r="F188" s="17" t="s">
        <v>104</v>
      </c>
    </row>
    <row r="189" spans="1:6" ht="15" customHeight="1">
      <c r="A189" s="6" t="s">
        <v>4</v>
      </c>
      <c r="B189" s="6" t="s">
        <v>51</v>
      </c>
      <c r="C189" s="10" t="s">
        <v>47</v>
      </c>
      <c r="D189" s="12" t="s">
        <v>2</v>
      </c>
      <c r="E189" s="12" t="s">
        <v>3</v>
      </c>
      <c r="F189" s="12" t="s">
        <v>43</v>
      </c>
    </row>
    <row r="190" spans="1:6" ht="15" customHeight="1">
      <c r="A190" s="15">
        <v>39454</v>
      </c>
      <c r="B190" s="4"/>
      <c r="C190" s="11" t="s">
        <v>52</v>
      </c>
      <c r="D190" s="13">
        <v>17200</v>
      </c>
      <c r="E190" s="13"/>
      <c r="F190" s="13">
        <v>17200</v>
      </c>
    </row>
    <row r="191" spans="1:6" ht="15" customHeight="1">
      <c r="A191" s="21"/>
      <c r="B191" s="9"/>
      <c r="C191" s="19"/>
      <c r="D191" s="22"/>
      <c r="E191" s="22"/>
      <c r="F191" s="22"/>
    </row>
    <row r="192" spans="1:6" ht="15" customHeight="1">
      <c r="A192" s="2" t="s">
        <v>91</v>
      </c>
      <c r="F192" s="17" t="s">
        <v>106</v>
      </c>
    </row>
    <row r="193" spans="1:6" ht="15" customHeight="1">
      <c r="A193" s="6" t="s">
        <v>4</v>
      </c>
      <c r="B193" s="6" t="s">
        <v>51</v>
      </c>
      <c r="C193" s="10" t="s">
        <v>47</v>
      </c>
      <c r="D193" s="12" t="s">
        <v>2</v>
      </c>
      <c r="E193" s="12" t="s">
        <v>3</v>
      </c>
      <c r="F193" s="12" t="s">
        <v>43</v>
      </c>
    </row>
    <row r="194" spans="1:6" ht="15" customHeight="1">
      <c r="A194" s="15">
        <v>39450</v>
      </c>
      <c r="B194" s="4"/>
      <c r="C194" s="11" t="s">
        <v>52</v>
      </c>
      <c r="D194" s="13">
        <v>230000</v>
      </c>
      <c r="E194" s="13"/>
      <c r="F194" s="13">
        <v>230000</v>
      </c>
    </row>
    <row r="196" spans="1:6" ht="15" customHeight="1">
      <c r="A196" s="2" t="s">
        <v>92</v>
      </c>
      <c r="F196" s="17" t="s">
        <v>107</v>
      </c>
    </row>
    <row r="197" spans="1:6" ht="15" customHeight="1">
      <c r="A197" s="6" t="s">
        <v>4</v>
      </c>
      <c r="B197" s="6" t="s">
        <v>51</v>
      </c>
      <c r="C197" s="10" t="s">
        <v>47</v>
      </c>
      <c r="D197" s="12" t="s">
        <v>2</v>
      </c>
      <c r="E197" s="12" t="s">
        <v>3</v>
      </c>
      <c r="F197" s="12" t="s">
        <v>43</v>
      </c>
    </row>
    <row r="198" spans="1:6" ht="15" customHeight="1">
      <c r="A198" s="15">
        <v>39450</v>
      </c>
      <c r="B198" s="4"/>
      <c r="C198" s="11" t="s">
        <v>52</v>
      </c>
      <c r="D198" s="13">
        <v>60000</v>
      </c>
      <c r="E198" s="13"/>
      <c r="F198" s="13">
        <v>60000</v>
      </c>
    </row>
    <row r="200" spans="1:6" ht="15" customHeight="1">
      <c r="A200" s="2" t="s">
        <v>93</v>
      </c>
      <c r="F200" s="17" t="s">
        <v>108</v>
      </c>
    </row>
    <row r="201" spans="1:6" ht="15" customHeight="1">
      <c r="A201" s="6" t="s">
        <v>4</v>
      </c>
      <c r="B201" s="6" t="s">
        <v>51</v>
      </c>
      <c r="C201" s="10" t="s">
        <v>47</v>
      </c>
      <c r="D201" s="12" t="s">
        <v>2</v>
      </c>
      <c r="E201" s="12" t="s">
        <v>3</v>
      </c>
      <c r="F201" s="12" t="s">
        <v>43</v>
      </c>
    </row>
    <row r="202" spans="1:6" ht="15" customHeight="1">
      <c r="A202" s="15">
        <v>39452</v>
      </c>
      <c r="B202" s="4" t="s">
        <v>121</v>
      </c>
      <c r="C202" s="11" t="s">
        <v>52</v>
      </c>
      <c r="D202" s="13"/>
      <c r="E202" s="13">
        <v>480</v>
      </c>
      <c r="F202" s="13">
        <v>480</v>
      </c>
    </row>
    <row r="203" spans="1:6" ht="15" customHeight="1">
      <c r="A203" s="15">
        <v>39456</v>
      </c>
      <c r="B203" s="4" t="s">
        <v>123</v>
      </c>
      <c r="C203" s="11" t="s">
        <v>52</v>
      </c>
      <c r="D203" s="13"/>
      <c r="E203" s="13">
        <v>2500</v>
      </c>
      <c r="F203" s="13">
        <v>2980</v>
      </c>
    </row>
    <row r="204" spans="1:6" ht="15" customHeight="1">
      <c r="A204" s="15">
        <v>39464</v>
      </c>
      <c r="B204" s="4" t="s">
        <v>121</v>
      </c>
      <c r="C204" s="11" t="s">
        <v>52</v>
      </c>
      <c r="D204" s="13">
        <v>480</v>
      </c>
      <c r="E204" s="13"/>
      <c r="F204" s="13">
        <v>2500</v>
      </c>
    </row>
    <row r="205" spans="1:6" ht="15" customHeight="1">
      <c r="A205" s="21"/>
      <c r="B205" s="9"/>
      <c r="C205" s="19"/>
      <c r="D205" s="22"/>
      <c r="E205" s="22"/>
      <c r="F205" s="22"/>
    </row>
    <row r="206" spans="1:6" ht="15" customHeight="1">
      <c r="A206" s="2" t="s">
        <v>94</v>
      </c>
      <c r="F206" s="17" t="s">
        <v>109</v>
      </c>
    </row>
    <row r="207" spans="1:6" ht="15" customHeight="1">
      <c r="A207" s="6" t="s">
        <v>4</v>
      </c>
      <c r="B207" s="6" t="s">
        <v>51</v>
      </c>
      <c r="C207" s="10" t="s">
        <v>47</v>
      </c>
      <c r="D207" s="12" t="s">
        <v>2</v>
      </c>
      <c r="E207" s="12" t="s">
        <v>3</v>
      </c>
      <c r="F207" s="12" t="s">
        <v>43</v>
      </c>
    </row>
    <row r="208" spans="1:6" ht="15" customHeight="1">
      <c r="A208" s="15">
        <v>39450</v>
      </c>
      <c r="B208" s="4"/>
      <c r="C208" s="11" t="s">
        <v>52</v>
      </c>
      <c r="D208" s="13"/>
      <c r="E208" s="13">
        <v>246500</v>
      </c>
      <c r="F208" s="13">
        <v>246500</v>
      </c>
    </row>
    <row r="210" spans="1:6" ht="15" customHeight="1">
      <c r="A210" s="2" t="s">
        <v>95</v>
      </c>
      <c r="F210" s="17" t="s">
        <v>110</v>
      </c>
    </row>
    <row r="211" spans="1:6" ht="15" customHeight="1">
      <c r="A211" s="6" t="s">
        <v>4</v>
      </c>
      <c r="B211" s="6" t="s">
        <v>51</v>
      </c>
      <c r="C211" s="10" t="s">
        <v>47</v>
      </c>
      <c r="D211" s="12" t="s">
        <v>2</v>
      </c>
      <c r="E211" s="12" t="s">
        <v>3</v>
      </c>
      <c r="F211" s="12" t="s">
        <v>43</v>
      </c>
    </row>
    <row r="212" spans="1:6" ht="15" customHeight="1">
      <c r="A212" s="15">
        <v>39449</v>
      </c>
      <c r="B212" s="4"/>
      <c r="C212" s="11" t="s">
        <v>52</v>
      </c>
      <c r="D212" s="13"/>
      <c r="E212" s="13">
        <v>70000</v>
      </c>
      <c r="F212" s="13">
        <v>70000</v>
      </c>
    </row>
    <row r="213" spans="1:6" ht="15" customHeight="1">
      <c r="A213" s="15">
        <v>39454</v>
      </c>
      <c r="B213" s="4"/>
      <c r="C213" s="11" t="s">
        <v>52</v>
      </c>
      <c r="D213" s="13"/>
      <c r="E213" s="13">
        <v>17200</v>
      </c>
      <c r="F213" s="13">
        <v>87200</v>
      </c>
    </row>
    <row r="215" spans="1:6" ht="15" customHeight="1">
      <c r="A215" s="2" t="s">
        <v>96</v>
      </c>
      <c r="F215" s="17" t="s">
        <v>111</v>
      </c>
    </row>
    <row r="216" spans="1:6" ht="15" customHeight="1">
      <c r="A216" s="6" t="s">
        <v>4</v>
      </c>
      <c r="B216" s="6" t="s">
        <v>51</v>
      </c>
      <c r="C216" s="10" t="s">
        <v>47</v>
      </c>
      <c r="D216" s="12" t="s">
        <v>2</v>
      </c>
      <c r="E216" s="12" t="s">
        <v>3</v>
      </c>
      <c r="F216" s="12" t="s">
        <v>43</v>
      </c>
    </row>
    <row r="217" spans="1:6" ht="15" customHeight="1">
      <c r="A217" s="15">
        <v>39478</v>
      </c>
      <c r="B217" s="4"/>
      <c r="C217" s="11" t="s">
        <v>52</v>
      </c>
      <c r="D217" s="13">
        <v>1800</v>
      </c>
      <c r="E217" s="13"/>
      <c r="F217" s="13">
        <v>1800</v>
      </c>
    </row>
    <row r="218" spans="1:6" ht="15" customHeight="1">
      <c r="A218" s="21"/>
      <c r="B218" s="9"/>
      <c r="C218" s="19"/>
      <c r="D218" s="22"/>
      <c r="E218" s="22"/>
      <c r="F218" s="22"/>
    </row>
    <row r="219" spans="1:6" ht="15" customHeight="1">
      <c r="A219" s="2" t="s">
        <v>97</v>
      </c>
      <c r="F219" s="17" t="s">
        <v>112</v>
      </c>
    </row>
    <row r="220" spans="1:6" ht="15" customHeight="1">
      <c r="A220" s="6" t="s">
        <v>4</v>
      </c>
      <c r="B220" s="6" t="s">
        <v>51</v>
      </c>
      <c r="C220" s="10" t="s">
        <v>47</v>
      </c>
      <c r="D220" s="12" t="s">
        <v>2</v>
      </c>
      <c r="E220" s="12" t="s">
        <v>3</v>
      </c>
      <c r="F220" s="12" t="s">
        <v>43</v>
      </c>
    </row>
    <row r="221" spans="1:6" ht="15" customHeight="1">
      <c r="A221" s="15">
        <v>39460</v>
      </c>
      <c r="B221" s="4"/>
      <c r="C221" s="11" t="s">
        <v>52</v>
      </c>
      <c r="D221" s="13"/>
      <c r="E221" s="13">
        <v>3500</v>
      </c>
      <c r="F221" s="13">
        <v>3500</v>
      </c>
    </row>
    <row r="223" spans="1:6" ht="15" customHeight="1">
      <c r="A223" s="2" t="s">
        <v>98</v>
      </c>
      <c r="F223" s="17" t="s">
        <v>113</v>
      </c>
    </row>
    <row r="224" spans="1:6" ht="15" customHeight="1">
      <c r="A224" s="6" t="s">
        <v>4</v>
      </c>
      <c r="B224" s="6" t="s">
        <v>51</v>
      </c>
      <c r="C224" s="10" t="s">
        <v>47</v>
      </c>
      <c r="D224" s="12" t="s">
        <v>2</v>
      </c>
      <c r="E224" s="12" t="s">
        <v>3</v>
      </c>
      <c r="F224" s="12" t="s">
        <v>43</v>
      </c>
    </row>
    <row r="225" spans="1:6" ht="15" customHeight="1">
      <c r="A225" s="15">
        <v>39468</v>
      </c>
      <c r="B225" s="4"/>
      <c r="C225" s="11" t="s">
        <v>52</v>
      </c>
      <c r="D225" s="13"/>
      <c r="E225" s="13">
        <v>1300</v>
      </c>
      <c r="F225" s="13">
        <v>1300</v>
      </c>
    </row>
    <row r="227" spans="1:6" ht="15" customHeight="1">
      <c r="A227" s="2" t="s">
        <v>100</v>
      </c>
      <c r="F227" s="17" t="s">
        <v>114</v>
      </c>
    </row>
    <row r="228" spans="1:6" ht="15" customHeight="1">
      <c r="A228" s="6" t="s">
        <v>4</v>
      </c>
      <c r="B228" s="6" t="s">
        <v>51</v>
      </c>
      <c r="C228" s="10" t="s">
        <v>47</v>
      </c>
      <c r="D228" s="12" t="s">
        <v>2</v>
      </c>
      <c r="E228" s="12" t="s">
        <v>3</v>
      </c>
      <c r="F228" s="12" t="s">
        <v>43</v>
      </c>
    </row>
    <row r="229" spans="1:6" ht="15" customHeight="1">
      <c r="A229" s="15">
        <v>39462</v>
      </c>
      <c r="B229" s="4"/>
      <c r="C229" s="11" t="s">
        <v>52</v>
      </c>
      <c r="D229" s="13">
        <v>450</v>
      </c>
      <c r="E229" s="13"/>
      <c r="F229" s="13">
        <v>450</v>
      </c>
    </row>
    <row r="230" spans="1:6" ht="15" customHeight="1">
      <c r="A230" s="21"/>
      <c r="B230" s="9"/>
      <c r="C230" s="19"/>
      <c r="D230" s="22"/>
      <c r="E230" s="22"/>
      <c r="F230" s="22"/>
    </row>
    <row r="231" spans="1:6" ht="15" customHeight="1">
      <c r="A231" s="2" t="s">
        <v>99</v>
      </c>
      <c r="F231" s="17" t="s">
        <v>115</v>
      </c>
    </row>
    <row r="232" spans="1:6" ht="15" customHeight="1">
      <c r="A232" s="6" t="s">
        <v>4</v>
      </c>
      <c r="B232" s="6" t="s">
        <v>51</v>
      </c>
      <c r="C232" s="10" t="s">
        <v>47</v>
      </c>
      <c r="D232" s="12" t="s">
        <v>2</v>
      </c>
      <c r="E232" s="12" t="s">
        <v>3</v>
      </c>
      <c r="F232" s="12" t="s">
        <v>43</v>
      </c>
    </row>
    <row r="233" spans="1:6" ht="15" customHeight="1">
      <c r="A233" s="15">
        <v>39458</v>
      </c>
      <c r="B233" s="4"/>
      <c r="C233" s="11" t="s">
        <v>52</v>
      </c>
      <c r="D233" s="13">
        <v>800</v>
      </c>
      <c r="E233" s="13"/>
      <c r="F233" s="13">
        <v>800</v>
      </c>
    </row>
    <row r="234" spans="1:6" ht="15" customHeight="1">
      <c r="A234" s="15">
        <v>39470</v>
      </c>
      <c r="B234" s="4"/>
      <c r="C234" s="11" t="s">
        <v>52</v>
      </c>
      <c r="D234" s="13">
        <v>800</v>
      </c>
      <c r="E234" s="13"/>
      <c r="F234" s="13">
        <v>1600</v>
      </c>
    </row>
  </sheetData>
  <sheetProtection sheet="1" objects="1" scenarios="1" selectLockedCells="1"/>
  <mergeCells count="18">
    <mergeCell ref="A77:F77"/>
    <mergeCell ref="B70:E70"/>
    <mergeCell ref="B62:E62"/>
    <mergeCell ref="B66:E66"/>
    <mergeCell ref="B49:E49"/>
    <mergeCell ref="B53:E53"/>
    <mergeCell ref="B45:E45"/>
    <mergeCell ref="B74:E74"/>
    <mergeCell ref="A158:F158"/>
    <mergeCell ref="A1:E1"/>
    <mergeCell ref="B19:E19"/>
    <mergeCell ref="A13:E13"/>
    <mergeCell ref="B37:E37"/>
    <mergeCell ref="B41:E41"/>
    <mergeCell ref="B33:E33"/>
    <mergeCell ref="B25:E25"/>
    <mergeCell ref="B29:E29"/>
    <mergeCell ref="B58:E58"/>
  </mergeCells>
  <printOptions/>
  <pageMargins left="0.5" right="0.5" top="0.5" bottom="0.5" header="0.5" footer="0.5"/>
  <pageSetup horizontalDpi="600" verticalDpi="600" orientation="landscape" r:id="rId2"/>
  <rowBreaks count="5" manualBreakCount="5">
    <brk id="110" max="255" man="1"/>
    <brk id="145" max="255" man="1"/>
    <brk id="155" max="255" man="1"/>
    <brk id="191" max="255" man="1"/>
    <brk id="226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G234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5" ht="15" customHeight="1">
      <c r="A1" s="51" t="s">
        <v>116</v>
      </c>
      <c r="B1" s="52"/>
      <c r="C1" s="52"/>
      <c r="D1" s="52"/>
      <c r="E1" s="52"/>
    </row>
    <row r="2" ht="15" customHeight="1">
      <c r="A2" s="7"/>
    </row>
    <row r="3" ht="15" customHeight="1">
      <c r="A3" s="2" t="s">
        <v>152</v>
      </c>
    </row>
    <row r="4" ht="15" customHeight="1">
      <c r="A4" s="2"/>
    </row>
    <row r="5" ht="15" customHeight="1">
      <c r="A5" s="7" t="s">
        <v>86</v>
      </c>
    </row>
    <row r="6" ht="15" customHeight="1">
      <c r="B6" s="1" t="s">
        <v>177</v>
      </c>
    </row>
    <row r="7" ht="15" customHeight="1">
      <c r="B7" s="1" t="s">
        <v>180</v>
      </c>
    </row>
    <row r="8" ht="15" customHeight="1">
      <c r="B8" s="1" t="s">
        <v>150</v>
      </c>
    </row>
    <row r="9" ht="15" customHeight="1">
      <c r="B9" s="1" t="s">
        <v>83</v>
      </c>
    </row>
    <row r="10" ht="15" customHeight="1">
      <c r="B10" s="43" t="s">
        <v>179</v>
      </c>
    </row>
    <row r="11" ht="15" customHeight="1">
      <c r="A11" s="1" t="s">
        <v>101</v>
      </c>
    </row>
    <row r="13" spans="1:5" ht="15" customHeight="1">
      <c r="A13" s="49" t="s">
        <v>50</v>
      </c>
      <c r="B13" s="49"/>
      <c r="C13" s="49"/>
      <c r="D13" s="49"/>
      <c r="E13" s="49"/>
    </row>
    <row r="14" ht="15" customHeight="1">
      <c r="A14" s="7"/>
    </row>
    <row r="15" spans="1:5" ht="15" customHeight="1">
      <c r="A15" s="6" t="s">
        <v>4</v>
      </c>
      <c r="B15" s="6" t="s">
        <v>5</v>
      </c>
      <c r="C15" s="10" t="s">
        <v>47</v>
      </c>
      <c r="D15" s="12" t="s">
        <v>2</v>
      </c>
      <c r="E15" s="12" t="s">
        <v>3</v>
      </c>
    </row>
    <row r="16" spans="1:6" ht="15" customHeight="1">
      <c r="A16" s="15">
        <v>39449</v>
      </c>
      <c r="B16" s="4" t="s">
        <v>7</v>
      </c>
      <c r="C16" s="23"/>
      <c r="D16" s="13">
        <v>80000</v>
      </c>
      <c r="E16" s="14"/>
      <c r="F16" s="8">
        <f>IF(C16="","",IF(C16=1020,"PR is Correct","Try Again - For PR, input the Account Number for the General Ledger card"))</f>
      </c>
    </row>
    <row r="17" spans="1:6" ht="15" customHeight="1">
      <c r="A17" s="15"/>
      <c r="B17" s="4" t="s">
        <v>13</v>
      </c>
      <c r="C17" s="23"/>
      <c r="D17" s="13">
        <v>5000</v>
      </c>
      <c r="E17" s="14"/>
      <c r="F17" s="8">
        <f>IF(C17="","",IF(C17=1600,"PR is Correct","Try Again - For PR, input the Account Number for the General Ledger card"))</f>
      </c>
    </row>
    <row r="18" spans="1:6" ht="15" customHeight="1">
      <c r="A18" s="4"/>
      <c r="B18" s="5" t="s">
        <v>17</v>
      </c>
      <c r="C18" s="23"/>
      <c r="D18" s="14"/>
      <c r="E18" s="13">
        <v>85000</v>
      </c>
      <c r="F18" s="8">
        <f>IF(C18="","",IF(C18=3100,"PR is Correct","Try Again - For PR, input the Account Number for the General Ledger card"))</f>
      </c>
    </row>
    <row r="19" spans="1:5" ht="15" customHeight="1">
      <c r="A19" s="4"/>
      <c r="B19" s="45" t="s">
        <v>20</v>
      </c>
      <c r="C19" s="46"/>
      <c r="D19" s="46"/>
      <c r="E19" s="47"/>
    </row>
    <row r="21" spans="1:6" ht="15" customHeight="1">
      <c r="A21" s="15">
        <v>39450</v>
      </c>
      <c r="B21" s="4" t="s">
        <v>15</v>
      </c>
      <c r="C21" s="23"/>
      <c r="D21" s="13">
        <v>40000</v>
      </c>
      <c r="E21" s="14"/>
      <c r="F21" s="8">
        <f>IF(C21="","",IF(C21=1800,"PR is Correct","Try Again - For PR, input the Account Number for the General Ledger card"))</f>
      </c>
    </row>
    <row r="22" spans="1:6" ht="15" customHeight="1">
      <c r="A22" s="15"/>
      <c r="B22" s="4" t="s">
        <v>14</v>
      </c>
      <c r="C22" s="23"/>
      <c r="D22" s="13">
        <v>80000</v>
      </c>
      <c r="E22" s="14"/>
      <c r="F22" s="8">
        <f>IF(C22="","",IF(C22=1700,"PR is Correct","Try Again - For PR, input the Account Number for the General Ledger card"))</f>
      </c>
    </row>
    <row r="23" spans="1:6" ht="15" customHeight="1">
      <c r="A23" s="15"/>
      <c r="B23" s="5" t="s">
        <v>7</v>
      </c>
      <c r="C23" s="23"/>
      <c r="D23" s="13"/>
      <c r="E23" s="13">
        <v>30000</v>
      </c>
      <c r="F23" s="8">
        <f>IF(C23="","",IF(C23=1020,"PR is Correct","Try Again - For PR, input the Account Number for the General Ledger card"))</f>
      </c>
    </row>
    <row r="24" spans="1:6" ht="15" customHeight="1">
      <c r="A24" s="4"/>
      <c r="B24" s="5" t="s">
        <v>16</v>
      </c>
      <c r="C24" s="23"/>
      <c r="D24" s="14"/>
      <c r="E24" s="13">
        <v>90000</v>
      </c>
      <c r="F24" s="8">
        <f>IF(C24="","",IF(C24=2600,"PR is Correct","Try Again - For PR, input the Account Number for the General Ledger card"))</f>
      </c>
    </row>
    <row r="25" spans="1:5" ht="15" customHeight="1">
      <c r="A25" s="4"/>
      <c r="B25" s="45" t="s">
        <v>21</v>
      </c>
      <c r="C25" s="46"/>
      <c r="D25" s="46"/>
      <c r="E25" s="47"/>
    </row>
    <row r="27" spans="1:6" ht="15" customHeight="1">
      <c r="A27" s="15">
        <v>39452</v>
      </c>
      <c r="B27" s="4" t="s">
        <v>11</v>
      </c>
      <c r="C27" s="23"/>
      <c r="D27" s="13">
        <v>300</v>
      </c>
      <c r="E27" s="14"/>
      <c r="F27" s="8">
        <f>IF(C27="","",IF(C27=1300,"PR is Correct","Try Again - For PR, input the Account Number for the General Ledger card"))</f>
      </c>
    </row>
    <row r="28" spans="1:6" ht="15" customHeight="1">
      <c r="A28" s="4"/>
      <c r="B28" s="5" t="s">
        <v>22</v>
      </c>
      <c r="C28" s="23"/>
      <c r="D28" s="14"/>
      <c r="E28" s="13">
        <v>300</v>
      </c>
      <c r="F28" s="8">
        <f>IF(C28="","",IF(C28=2200,"PR is Correct","Try Again - For PR, input the Account Number for the General Ledger card"))</f>
      </c>
    </row>
    <row r="29" spans="1:5" ht="15" customHeight="1">
      <c r="A29" s="4"/>
      <c r="B29" s="45" t="s">
        <v>23</v>
      </c>
      <c r="C29" s="46"/>
      <c r="D29" s="46"/>
      <c r="E29" s="47"/>
    </row>
    <row r="31" spans="1:6" ht="15" customHeight="1">
      <c r="A31" s="15">
        <v>39454</v>
      </c>
      <c r="B31" s="4" t="s">
        <v>12</v>
      </c>
      <c r="C31" s="23"/>
      <c r="D31" s="13">
        <v>20000</v>
      </c>
      <c r="E31" s="14"/>
      <c r="F31" s="8">
        <f>IF(C31="","",IF(C31=1650,"PR is Correct","Try Again - For PR, input the Account Number for the General Ledger card"))</f>
      </c>
    </row>
    <row r="32" spans="1:6" ht="15" customHeight="1">
      <c r="A32" s="4"/>
      <c r="B32" s="5" t="s">
        <v>17</v>
      </c>
      <c r="C32" s="23"/>
      <c r="D32" s="14"/>
      <c r="E32" s="13">
        <v>20000</v>
      </c>
      <c r="F32" s="8">
        <f>IF(C32="","",IF(C32=3100,"PR is Correct","Try Again - For PR, input the Account Number for the General Ledger card"))</f>
      </c>
    </row>
    <row r="33" spans="1:5" ht="15" customHeight="1">
      <c r="A33" s="4"/>
      <c r="B33" s="45" t="s">
        <v>20</v>
      </c>
      <c r="C33" s="46"/>
      <c r="D33" s="46"/>
      <c r="E33" s="47"/>
    </row>
    <row r="35" spans="1:6" ht="15" customHeight="1">
      <c r="A35" s="15">
        <v>39456</v>
      </c>
      <c r="B35" s="4" t="s">
        <v>13</v>
      </c>
      <c r="C35" s="23"/>
      <c r="D35" s="13">
        <v>3000</v>
      </c>
      <c r="E35" s="14"/>
      <c r="F35" s="8">
        <f>IF(C35="","",IF(C35=1600,"PR is Correct","Try Again - For PR, input the Account Number for the General Ledger card"))</f>
      </c>
    </row>
    <row r="36" spans="1:6" ht="15" customHeight="1">
      <c r="A36" s="4"/>
      <c r="B36" s="5" t="s">
        <v>24</v>
      </c>
      <c r="C36" s="23"/>
      <c r="D36" s="14"/>
      <c r="E36" s="13">
        <v>3000</v>
      </c>
      <c r="F36" s="8">
        <f>IF(C36="","",IF(C36=2200,"PR is Correct","Try Again - For PR, input the Account Number for the General Ledger card"))</f>
      </c>
    </row>
    <row r="37" spans="1:5" ht="15" customHeight="1">
      <c r="A37" s="4"/>
      <c r="B37" s="45" t="s">
        <v>36</v>
      </c>
      <c r="C37" s="46"/>
      <c r="D37" s="46"/>
      <c r="E37" s="47"/>
    </row>
    <row r="39" spans="1:6" ht="15" customHeight="1">
      <c r="A39" s="15">
        <v>39458</v>
      </c>
      <c r="B39" s="4" t="s">
        <v>19</v>
      </c>
      <c r="C39" s="23"/>
      <c r="D39" s="13">
        <v>600</v>
      </c>
      <c r="E39" s="14"/>
      <c r="F39" s="8">
        <f>IF(C39="","",IF(C39=5200,"PR is Correct","Try Again - For PR, input the Account Number for the General Ledger card"))</f>
      </c>
    </row>
    <row r="40" spans="1:6" ht="15" customHeight="1">
      <c r="A40" s="4"/>
      <c r="B40" s="5" t="s">
        <v>7</v>
      </c>
      <c r="C40" s="23"/>
      <c r="D40" s="14"/>
      <c r="E40" s="13">
        <v>600</v>
      </c>
      <c r="F40" s="8">
        <f>IF(C40="","",IF(C40=1020,"PR is Correct","Try Again - For PR, input the Account Number for the General Ledger card"))</f>
      </c>
    </row>
    <row r="41" spans="1:5" ht="15" customHeight="1">
      <c r="A41" s="4"/>
      <c r="B41" s="45" t="s">
        <v>25</v>
      </c>
      <c r="C41" s="46"/>
      <c r="D41" s="46"/>
      <c r="E41" s="47"/>
    </row>
    <row r="43" spans="1:6" ht="15" customHeight="1">
      <c r="A43" s="15">
        <v>39460</v>
      </c>
      <c r="B43" s="4" t="s">
        <v>7</v>
      </c>
      <c r="C43" s="23"/>
      <c r="D43" s="13">
        <v>5000</v>
      </c>
      <c r="E43" s="14"/>
      <c r="F43" s="8">
        <f>IF(C43="","",IF(C43=1020,"PR is Correct","Try Again - For PR, input the Account Number for the General Ledger card"))</f>
      </c>
    </row>
    <row r="44" spans="1:6" ht="15" customHeight="1">
      <c r="A44" s="4"/>
      <c r="B44" s="5" t="s">
        <v>9</v>
      </c>
      <c r="C44" s="23"/>
      <c r="D44" s="14"/>
      <c r="E44" s="13">
        <v>5000</v>
      </c>
      <c r="F44" s="8">
        <f>IF(C44="","",IF(C44=4100,"PR is Correct","Try Again - For PR, input the Account Number for the General Ledger card"))</f>
      </c>
    </row>
    <row r="45" spans="1:5" ht="15" customHeight="1">
      <c r="A45" s="4"/>
      <c r="B45" s="45" t="s">
        <v>26</v>
      </c>
      <c r="C45" s="46"/>
      <c r="D45" s="46"/>
      <c r="E45" s="47"/>
    </row>
    <row r="47" spans="1:6" ht="15" customHeight="1">
      <c r="A47" s="15">
        <v>39462</v>
      </c>
      <c r="B47" s="4" t="s">
        <v>8</v>
      </c>
      <c r="C47" s="23"/>
      <c r="D47" s="13">
        <v>500</v>
      </c>
      <c r="E47" s="14"/>
      <c r="F47" s="8">
        <f>IF(C47="","",IF(C47=5100,"PR is Correct","Try Again - For PR, input the Account Number for the General Ledger card"))</f>
      </c>
    </row>
    <row r="48" spans="1:6" ht="15" customHeight="1">
      <c r="A48" s="4"/>
      <c r="B48" s="5" t="s">
        <v>7</v>
      </c>
      <c r="C48" s="23"/>
      <c r="D48" s="14"/>
      <c r="E48" s="13">
        <v>500</v>
      </c>
      <c r="F48" s="8">
        <f>IF(C48="","",IF(C48=1020,"PR is Correct","Try Again - For PR, input the Account Number for the General Ledger card"))</f>
      </c>
    </row>
    <row r="49" spans="1:5" ht="15" customHeight="1">
      <c r="A49" s="4"/>
      <c r="B49" s="45" t="s">
        <v>27</v>
      </c>
      <c r="C49" s="46"/>
      <c r="D49" s="46"/>
      <c r="E49" s="47"/>
    </row>
    <row r="51" spans="1:6" ht="15" customHeight="1">
      <c r="A51" s="15">
        <v>39464</v>
      </c>
      <c r="B51" s="4" t="s">
        <v>22</v>
      </c>
      <c r="C51" s="23"/>
      <c r="D51" s="13">
        <v>300</v>
      </c>
      <c r="E51" s="14"/>
      <c r="F51" s="8">
        <f>IF(C51="","",IF(C51=2200,"PR is Correct","Try Again - For PR, input the Account Number for the General Ledger card"))</f>
      </c>
    </row>
    <row r="52" spans="1:6" ht="15" customHeight="1">
      <c r="A52" s="4"/>
      <c r="B52" s="5" t="s">
        <v>7</v>
      </c>
      <c r="C52" s="23"/>
      <c r="D52" s="14"/>
      <c r="E52" s="13">
        <v>300</v>
      </c>
      <c r="F52" s="8">
        <f>IF(C52="","",IF(C52=1020,"PR is Correct","Try Again - For PR, input the Account Number for the General Ledger card"))</f>
      </c>
    </row>
    <row r="53" spans="1:5" ht="15" customHeight="1">
      <c r="A53" s="4"/>
      <c r="B53" s="45" t="s">
        <v>28</v>
      </c>
      <c r="C53" s="46"/>
      <c r="D53" s="46"/>
      <c r="E53" s="47"/>
    </row>
    <row r="55" spans="1:6" ht="15" customHeight="1">
      <c r="A55" s="15">
        <v>39466</v>
      </c>
      <c r="B55" s="4" t="s">
        <v>29</v>
      </c>
      <c r="C55" s="23"/>
      <c r="D55" s="13">
        <v>450</v>
      </c>
      <c r="E55" s="14"/>
      <c r="F55" s="8">
        <f>IF(C55="","",IF(C55=1600,"PR is Correct","Try Again - For PR, input the Account Number for the General Ledger card"))</f>
      </c>
    </row>
    <row r="56" spans="1:6" ht="15" customHeight="1">
      <c r="A56" s="15"/>
      <c r="B56" s="5" t="s">
        <v>30</v>
      </c>
      <c r="C56" s="23"/>
      <c r="D56" s="13"/>
      <c r="E56" s="14">
        <v>50</v>
      </c>
      <c r="F56" s="8">
        <f>IF(C56="","",IF(C56=1600,"PR is Correct","Try Again - For PR, input the Account Number for the General Ledger card"))</f>
      </c>
    </row>
    <row r="57" spans="1:6" ht="15" customHeight="1">
      <c r="A57" s="4"/>
      <c r="B57" s="5" t="s">
        <v>7</v>
      </c>
      <c r="C57" s="23"/>
      <c r="D57" s="14"/>
      <c r="E57" s="13">
        <v>400</v>
      </c>
      <c r="F57" s="8">
        <f>IF(C57="","",IF(C57=1020,"PR is Correct","Try Again - For PR, input the Account Number for the General Ledger card"))</f>
      </c>
    </row>
    <row r="58" spans="1:5" ht="15" customHeight="1">
      <c r="A58" s="4"/>
      <c r="B58" s="45" t="s">
        <v>39</v>
      </c>
      <c r="C58" s="46"/>
      <c r="D58" s="46"/>
      <c r="E58" s="47"/>
    </row>
    <row r="60" spans="1:6" ht="15" customHeight="1">
      <c r="A60" s="15">
        <v>39468</v>
      </c>
      <c r="B60" s="4" t="s">
        <v>32</v>
      </c>
      <c r="C60" s="23"/>
      <c r="D60" s="13">
        <v>1500</v>
      </c>
      <c r="E60" s="14"/>
      <c r="F60" s="8">
        <f>IF(C60="","",IF(C60=1200,"PR is Correct","Try Again - For PR, input the Account Number for the General Ledger card"))</f>
      </c>
    </row>
    <row r="61" spans="1:6" ht="15" customHeight="1">
      <c r="A61" s="4"/>
      <c r="B61" s="5" t="s">
        <v>10</v>
      </c>
      <c r="C61" s="23"/>
      <c r="D61" s="14"/>
      <c r="E61" s="13">
        <v>1500</v>
      </c>
      <c r="F61" s="8">
        <f>IF(C61="","",IF(C61=4200,"PR is Correct","Try Again - For PR, input the Account Number for the General Ledger card"))</f>
      </c>
    </row>
    <row r="62" spans="1:5" ht="15" customHeight="1">
      <c r="A62" s="4"/>
      <c r="B62" s="45" t="s">
        <v>33</v>
      </c>
      <c r="C62" s="46"/>
      <c r="D62" s="46"/>
      <c r="E62" s="47"/>
    </row>
    <row r="64" spans="1:6" ht="15" customHeight="1">
      <c r="A64" s="15">
        <v>39470</v>
      </c>
      <c r="B64" s="4" t="s">
        <v>19</v>
      </c>
      <c r="C64" s="23"/>
      <c r="D64" s="13">
        <v>600</v>
      </c>
      <c r="E64" s="14"/>
      <c r="F64" s="8">
        <f>IF(C64="","",IF(C64=5200,"PR is Correct","Try Again - For PR, input the Account Number for the General Ledger card"))</f>
      </c>
    </row>
    <row r="65" spans="1:6" ht="15" customHeight="1">
      <c r="A65" s="4"/>
      <c r="B65" s="5" t="s">
        <v>7</v>
      </c>
      <c r="C65" s="23"/>
      <c r="D65" s="14"/>
      <c r="E65" s="13">
        <v>600</v>
      </c>
      <c r="F65" s="8">
        <f>IF(C65="","",IF(C65=1020,"PR is Correct","Try Again - For PR, input the Account Number for the General Ledger card"))</f>
      </c>
    </row>
    <row r="66" spans="1:5" ht="15" customHeight="1">
      <c r="A66" s="4"/>
      <c r="B66" s="45" t="s">
        <v>25</v>
      </c>
      <c r="C66" s="46"/>
      <c r="D66" s="46"/>
      <c r="E66" s="47"/>
    </row>
    <row r="68" spans="1:6" ht="15" customHeight="1">
      <c r="A68" s="15">
        <v>39472</v>
      </c>
      <c r="B68" s="4" t="s">
        <v>7</v>
      </c>
      <c r="C68" s="23"/>
      <c r="D68" s="13">
        <v>1500</v>
      </c>
      <c r="E68" s="14"/>
      <c r="F68" s="8">
        <f>IF(C68="","",IF(C68=1020,"PR is Correct","Try Again - For PR, input the Account Number for the General Ledger card"))</f>
      </c>
    </row>
    <row r="69" spans="1:6" ht="15" customHeight="1">
      <c r="A69" s="4"/>
      <c r="B69" s="5" t="s">
        <v>32</v>
      </c>
      <c r="C69" s="23"/>
      <c r="D69" s="14"/>
      <c r="E69" s="13">
        <v>1500</v>
      </c>
      <c r="F69" s="8">
        <f>IF(C69="","",IF(C69=1200,"PR is Correct","Try Again - For PR, input the Account Number for the General Ledger card"))</f>
      </c>
    </row>
    <row r="70" spans="1:5" ht="15" customHeight="1">
      <c r="A70" s="4"/>
      <c r="B70" s="45" t="s">
        <v>34</v>
      </c>
      <c r="C70" s="46"/>
      <c r="D70" s="46"/>
      <c r="E70" s="47"/>
    </row>
    <row r="72" spans="1:6" ht="15" customHeight="1">
      <c r="A72" s="15">
        <v>39478</v>
      </c>
      <c r="B72" s="4" t="s">
        <v>18</v>
      </c>
      <c r="C72" s="23"/>
      <c r="D72" s="13">
        <v>1200</v>
      </c>
      <c r="E72" s="14"/>
      <c r="F72" s="8">
        <f>IF(C72="","",IF(C72=3200,"PR is Correct","Try Again - For PR, input the Account Number for the General Ledger card"))</f>
      </c>
    </row>
    <row r="73" spans="1:6" ht="15" customHeight="1">
      <c r="A73" s="4"/>
      <c r="B73" s="5" t="s">
        <v>7</v>
      </c>
      <c r="C73" s="23"/>
      <c r="D73" s="14"/>
      <c r="E73" s="13">
        <v>1200</v>
      </c>
      <c r="F73" s="8">
        <f>IF(C73="","",IF(C73=1020,"PR is Correct","Try Again - For PR, input the Account Number for the General Ledger card"))</f>
      </c>
    </row>
    <row r="74" spans="1:5" ht="15" customHeight="1">
      <c r="A74" s="4"/>
      <c r="B74" s="45" t="s">
        <v>40</v>
      </c>
      <c r="C74" s="46"/>
      <c r="D74" s="46"/>
      <c r="E74" s="47"/>
    </row>
    <row r="77" spans="1:6" ht="15" customHeight="1">
      <c r="A77" s="44" t="s">
        <v>49</v>
      </c>
      <c r="B77" s="44"/>
      <c r="C77" s="44"/>
      <c r="D77" s="44"/>
      <c r="E77" s="44"/>
      <c r="F77" s="44"/>
    </row>
    <row r="78" spans="1:6" ht="15" customHeight="1">
      <c r="A78" s="2" t="s">
        <v>46</v>
      </c>
      <c r="F78" s="17" t="s">
        <v>58</v>
      </c>
    </row>
    <row r="79" spans="1:6" ht="15" customHeight="1">
      <c r="A79" s="6" t="s">
        <v>4</v>
      </c>
      <c r="B79" s="6" t="s">
        <v>51</v>
      </c>
      <c r="C79" s="10" t="s">
        <v>47</v>
      </c>
      <c r="D79" s="12" t="s">
        <v>2</v>
      </c>
      <c r="E79" s="12" t="s">
        <v>3</v>
      </c>
      <c r="F79" s="12" t="s">
        <v>43</v>
      </c>
    </row>
    <row r="80" spans="1:7" ht="15" customHeight="1">
      <c r="A80" s="24"/>
      <c r="B80" s="25"/>
      <c r="C80" s="23"/>
      <c r="D80" s="26"/>
      <c r="E80" s="26"/>
      <c r="F80" s="26"/>
      <c r="G80" s="8">
        <f>IF(F80="","",IF(F80=80000,"Balance is Correct","Try Again - Should be $80,000"))</f>
      </c>
    </row>
    <row r="81" spans="1:7" ht="15" customHeight="1">
      <c r="A81" s="24"/>
      <c r="B81" s="25"/>
      <c r="C81" s="23"/>
      <c r="D81" s="26"/>
      <c r="E81" s="26"/>
      <c r="F81" s="26"/>
      <c r="G81" s="8">
        <f>IF(F81="","",IF(F81=50000,"Balance is Correct","Try Again - Should be $50,000"))</f>
      </c>
    </row>
    <row r="82" spans="1:7" ht="15" customHeight="1">
      <c r="A82" s="24"/>
      <c r="B82" s="25"/>
      <c r="C82" s="23"/>
      <c r="D82" s="26"/>
      <c r="E82" s="26"/>
      <c r="F82" s="26"/>
      <c r="G82" s="8">
        <f>IF(F82="","",IF(F82=49400,"Balance is Correct","Try Again - Should be $49,400"))</f>
      </c>
    </row>
    <row r="83" spans="1:7" ht="15" customHeight="1">
      <c r="A83" s="24"/>
      <c r="B83" s="25"/>
      <c r="C83" s="23"/>
      <c r="D83" s="26"/>
      <c r="E83" s="26"/>
      <c r="F83" s="26"/>
      <c r="G83" s="8">
        <f>IF(F83="","",IF(F83=54400,"Balance is Correct","Try Again - Should be $54,400"))</f>
      </c>
    </row>
    <row r="84" spans="1:7" ht="15" customHeight="1">
      <c r="A84" s="24"/>
      <c r="B84" s="25"/>
      <c r="C84" s="23"/>
      <c r="D84" s="26"/>
      <c r="E84" s="26"/>
      <c r="F84" s="26"/>
      <c r="G84" s="8">
        <f>IF(F84="","",IF(F84=53900,"Balance is Correct","Try Again - Should be $53,900"))</f>
      </c>
    </row>
    <row r="85" spans="1:7" ht="15" customHeight="1">
      <c r="A85" s="24"/>
      <c r="B85" s="25"/>
      <c r="C85" s="23"/>
      <c r="D85" s="26"/>
      <c r="E85" s="26"/>
      <c r="F85" s="26"/>
      <c r="G85" s="8">
        <f>IF(F85="","",IF(F85=53600,"Balance is Correct","Try Again - Should be $53,600"))</f>
      </c>
    </row>
    <row r="86" spans="1:7" ht="15" customHeight="1">
      <c r="A86" s="24"/>
      <c r="B86" s="25"/>
      <c r="C86" s="23"/>
      <c r="D86" s="26"/>
      <c r="E86" s="26"/>
      <c r="F86" s="26"/>
      <c r="G86" s="8">
        <f>IF(F86="","",IF(F86=53200,"Balance is Correct","Try Again - Should be $53,200"))</f>
      </c>
    </row>
    <row r="87" spans="1:7" ht="15" customHeight="1">
      <c r="A87" s="24"/>
      <c r="B87" s="25"/>
      <c r="C87" s="23"/>
      <c r="D87" s="26"/>
      <c r="E87" s="26"/>
      <c r="F87" s="26"/>
      <c r="G87" s="8">
        <f>IF(F87="","",IF(F87=52600,"Balance is Correct","Try Again - Should be $52,600"))</f>
      </c>
    </row>
    <row r="88" spans="1:7" ht="15" customHeight="1">
      <c r="A88" s="24"/>
      <c r="B88" s="25"/>
      <c r="C88" s="23"/>
      <c r="D88" s="26"/>
      <c r="E88" s="26"/>
      <c r="F88" s="26"/>
      <c r="G88" s="8">
        <f>IF(F88="","",IF(F88=54100,"Balance is Correct","Try Again - Should be $54,100"))</f>
      </c>
    </row>
    <row r="89" spans="1:7" ht="15" customHeight="1">
      <c r="A89" s="24"/>
      <c r="B89" s="25"/>
      <c r="C89" s="23"/>
      <c r="D89" s="26"/>
      <c r="E89" s="26"/>
      <c r="F89" s="26"/>
      <c r="G89" s="8">
        <f>IF(F89="","",IF(F89=52900,"Balance is Correct","Try Again - Should be $52,900"))</f>
      </c>
    </row>
    <row r="91" spans="1:6" ht="15" customHeight="1">
      <c r="A91" s="2" t="s">
        <v>87</v>
      </c>
      <c r="F91" s="17" t="s">
        <v>102</v>
      </c>
    </row>
    <row r="92" spans="1:6" ht="15" customHeight="1">
      <c r="A92" s="6" t="s">
        <v>4</v>
      </c>
      <c r="B92" s="6" t="s">
        <v>51</v>
      </c>
      <c r="C92" s="10" t="s">
        <v>47</v>
      </c>
      <c r="D92" s="12" t="s">
        <v>2</v>
      </c>
      <c r="E92" s="12" t="s">
        <v>3</v>
      </c>
      <c r="F92" s="12" t="s">
        <v>43</v>
      </c>
    </row>
    <row r="93" spans="1:7" ht="15" customHeight="1">
      <c r="A93" s="24"/>
      <c r="B93" s="25"/>
      <c r="C93" s="23"/>
      <c r="D93" s="26"/>
      <c r="E93" s="26"/>
      <c r="F93" s="26"/>
      <c r="G93" s="8">
        <f>IF(F93="","",IF(F93=1500,"Balance is Correct","Try Again - Should be $1,500"))</f>
      </c>
    </row>
    <row r="94" spans="1:7" ht="15" customHeight="1">
      <c r="A94" s="24"/>
      <c r="B94" s="25"/>
      <c r="C94" s="23"/>
      <c r="D94" s="26"/>
      <c r="E94" s="26"/>
      <c r="F94" s="26"/>
      <c r="G94" s="8">
        <f>IF(F94="","",IF(F94=0,"Balance is Correct","Try Again - Should be $0"))</f>
      </c>
    </row>
    <row r="95" spans="1:6" ht="15" customHeight="1">
      <c r="A95" s="21"/>
      <c r="B95" s="9"/>
      <c r="C95" s="19"/>
      <c r="D95" s="22"/>
      <c r="E95" s="22"/>
      <c r="F95" s="22"/>
    </row>
    <row r="96" spans="1:6" ht="15" customHeight="1">
      <c r="A96" s="2" t="s">
        <v>88</v>
      </c>
      <c r="F96" s="17" t="s">
        <v>103</v>
      </c>
    </row>
    <row r="97" spans="1:6" ht="15" customHeight="1">
      <c r="A97" s="6" t="s">
        <v>4</v>
      </c>
      <c r="B97" s="6" t="s">
        <v>51</v>
      </c>
      <c r="C97" s="10" t="s">
        <v>47</v>
      </c>
      <c r="D97" s="12" t="s">
        <v>2</v>
      </c>
      <c r="E97" s="12" t="s">
        <v>3</v>
      </c>
      <c r="F97" s="12" t="s">
        <v>43</v>
      </c>
    </row>
    <row r="98" spans="1:7" ht="15" customHeight="1">
      <c r="A98" s="24"/>
      <c r="B98" s="25"/>
      <c r="C98" s="23"/>
      <c r="D98" s="26"/>
      <c r="E98" s="26"/>
      <c r="F98" s="26"/>
      <c r="G98" s="8">
        <f>IF(F98="","",IF(F98=300,"Balance is Correct","Try Again - Should be $300"))</f>
      </c>
    </row>
    <row r="100" spans="1:6" ht="15" customHeight="1">
      <c r="A100" s="2" t="s">
        <v>90</v>
      </c>
      <c r="F100" s="17" t="s">
        <v>105</v>
      </c>
    </row>
    <row r="101" spans="1:6" ht="15" customHeight="1">
      <c r="A101" s="6" t="s">
        <v>4</v>
      </c>
      <c r="B101" s="6" t="s">
        <v>51</v>
      </c>
      <c r="C101" s="10" t="s">
        <v>47</v>
      </c>
      <c r="D101" s="12" t="s">
        <v>2</v>
      </c>
      <c r="E101" s="12" t="s">
        <v>3</v>
      </c>
      <c r="F101" s="12" t="s">
        <v>43</v>
      </c>
    </row>
    <row r="102" spans="1:7" ht="15" customHeight="1">
      <c r="A102" s="24"/>
      <c r="B102" s="25"/>
      <c r="C102" s="23"/>
      <c r="D102" s="26"/>
      <c r="E102" s="26"/>
      <c r="F102" s="26"/>
      <c r="G102" s="8">
        <f>IF(F102="","",IF(F102=5000,"Balance is Correct","Try Again - Should be $5,000"))</f>
      </c>
    </row>
    <row r="103" spans="1:7" ht="15" customHeight="1">
      <c r="A103" s="24"/>
      <c r="B103" s="25"/>
      <c r="C103" s="23"/>
      <c r="D103" s="26"/>
      <c r="E103" s="26"/>
      <c r="F103" s="26"/>
      <c r="G103" s="8">
        <f>IF(F103="","",IF(F103=8000,"Balance is Correct","Try Again - Should be $8,000"))</f>
      </c>
    </row>
    <row r="104" spans="1:7" ht="15" customHeight="1">
      <c r="A104" s="24"/>
      <c r="B104" s="25"/>
      <c r="C104" s="23"/>
      <c r="D104" s="26"/>
      <c r="E104" s="26"/>
      <c r="F104" s="26"/>
      <c r="G104" s="8">
        <f>IF(F104="","",IF(F104=8450,"Balance is Correct","Try Again - Should be $8,450"))</f>
      </c>
    </row>
    <row r="105" spans="1:7" ht="15" customHeight="1">
      <c r="A105" s="24"/>
      <c r="B105" s="25"/>
      <c r="C105" s="23"/>
      <c r="D105" s="26"/>
      <c r="E105" s="26"/>
      <c r="F105" s="26"/>
      <c r="G105" s="8">
        <f>IF(F105="","",IF(F105=8400,"Balance is Correct","Try Again - Should be $8,400"))</f>
      </c>
    </row>
    <row r="107" spans="1:6" ht="15" customHeight="1">
      <c r="A107" s="2" t="s">
        <v>89</v>
      </c>
      <c r="F107" s="17" t="s">
        <v>104</v>
      </c>
    </row>
    <row r="108" spans="1:6" ht="15" customHeight="1">
      <c r="A108" s="6" t="s">
        <v>4</v>
      </c>
      <c r="B108" s="6" t="s">
        <v>51</v>
      </c>
      <c r="C108" s="10" t="s">
        <v>47</v>
      </c>
      <c r="D108" s="12" t="s">
        <v>2</v>
      </c>
      <c r="E108" s="12" t="s">
        <v>3</v>
      </c>
      <c r="F108" s="12" t="s">
        <v>43</v>
      </c>
    </row>
    <row r="109" spans="1:7" ht="15" customHeight="1">
      <c r="A109" s="24"/>
      <c r="B109" s="25"/>
      <c r="C109" s="23"/>
      <c r="D109" s="26"/>
      <c r="E109" s="26"/>
      <c r="F109" s="26"/>
      <c r="G109" s="8">
        <f>IF(F109="","",IF(F109=20000,"Balance is Correct","Try Again - Should be $20,000"))</f>
      </c>
    </row>
    <row r="110" spans="1:6" ht="15" customHeight="1">
      <c r="A110" s="21"/>
      <c r="B110" s="9"/>
      <c r="C110" s="19"/>
      <c r="D110" s="22"/>
      <c r="E110" s="22"/>
      <c r="F110" s="22"/>
    </row>
    <row r="111" spans="1:6" ht="15" customHeight="1">
      <c r="A111" s="2" t="s">
        <v>91</v>
      </c>
      <c r="F111" s="17" t="s">
        <v>106</v>
      </c>
    </row>
    <row r="112" spans="1:6" ht="15" customHeight="1">
      <c r="A112" s="6" t="s">
        <v>4</v>
      </c>
      <c r="B112" s="6" t="s">
        <v>51</v>
      </c>
      <c r="C112" s="10" t="s">
        <v>47</v>
      </c>
      <c r="D112" s="12" t="s">
        <v>2</v>
      </c>
      <c r="E112" s="12" t="s">
        <v>3</v>
      </c>
      <c r="F112" s="12" t="s">
        <v>43</v>
      </c>
    </row>
    <row r="113" spans="1:7" ht="15" customHeight="1">
      <c r="A113" s="24"/>
      <c r="B113" s="25"/>
      <c r="C113" s="23"/>
      <c r="D113" s="26"/>
      <c r="E113" s="26"/>
      <c r="F113" s="26"/>
      <c r="G113" s="8">
        <f>IF(F113="","",IF(F113=80000,"Balance is Correct","Try Again - Should be $80,000"))</f>
      </c>
    </row>
    <row r="115" spans="1:6" ht="15" customHeight="1">
      <c r="A115" s="2" t="s">
        <v>92</v>
      </c>
      <c r="F115" s="17" t="s">
        <v>107</v>
      </c>
    </row>
    <row r="116" spans="1:6" ht="15" customHeight="1">
      <c r="A116" s="6" t="s">
        <v>4</v>
      </c>
      <c r="B116" s="6" t="s">
        <v>51</v>
      </c>
      <c r="C116" s="10" t="s">
        <v>47</v>
      </c>
      <c r="D116" s="12" t="s">
        <v>2</v>
      </c>
      <c r="E116" s="12" t="s">
        <v>3</v>
      </c>
      <c r="F116" s="12" t="s">
        <v>43</v>
      </c>
    </row>
    <row r="117" spans="1:7" ht="15" customHeight="1">
      <c r="A117" s="24"/>
      <c r="B117" s="25"/>
      <c r="C117" s="23"/>
      <c r="D117" s="26"/>
      <c r="E117" s="26"/>
      <c r="F117" s="26"/>
      <c r="G117" s="8">
        <f>IF(F117="","",IF(F117=40000,"Balance is Correct","Try Again - Should be $40,000"))</f>
      </c>
    </row>
    <row r="119" spans="1:6" ht="15" customHeight="1">
      <c r="A119" s="2" t="s">
        <v>93</v>
      </c>
      <c r="F119" s="17" t="s">
        <v>108</v>
      </c>
    </row>
    <row r="120" spans="1:6" ht="15" customHeight="1">
      <c r="A120" s="6" t="s">
        <v>4</v>
      </c>
      <c r="B120" s="6" t="s">
        <v>51</v>
      </c>
      <c r="C120" s="10" t="s">
        <v>47</v>
      </c>
      <c r="D120" s="12" t="s">
        <v>2</v>
      </c>
      <c r="E120" s="12" t="s">
        <v>3</v>
      </c>
      <c r="F120" s="12" t="s">
        <v>43</v>
      </c>
    </row>
    <row r="121" spans="1:7" ht="15" customHeight="1">
      <c r="A121" s="24"/>
      <c r="B121" s="25"/>
      <c r="C121" s="23"/>
      <c r="D121" s="26"/>
      <c r="E121" s="26"/>
      <c r="F121" s="26"/>
      <c r="G121" s="8">
        <f>IF(F121="","",IF(F121=300,"Balance is Correct","Try Again - Should be $300"))</f>
      </c>
    </row>
    <row r="122" spans="1:7" ht="15" customHeight="1">
      <c r="A122" s="24"/>
      <c r="B122" s="25"/>
      <c r="C122" s="23"/>
      <c r="D122" s="26"/>
      <c r="E122" s="26"/>
      <c r="F122" s="26"/>
      <c r="G122" s="8">
        <f>IF(F122="","",IF(F122=3300,"Balance is Correct","Try Again - Should be $3,300"))</f>
      </c>
    </row>
    <row r="123" spans="1:7" ht="15" customHeight="1">
      <c r="A123" s="24"/>
      <c r="B123" s="25"/>
      <c r="C123" s="23"/>
      <c r="D123" s="26"/>
      <c r="E123" s="26"/>
      <c r="F123" s="26"/>
      <c r="G123" s="8">
        <f>IF(F123="","",IF(F123=3000,"Balance is Correct","Try Again - Should be $3,000"))</f>
      </c>
    </row>
    <row r="124" spans="1:6" ht="15" customHeight="1">
      <c r="A124" s="21"/>
      <c r="B124" s="9"/>
      <c r="C124" s="19"/>
      <c r="D124" s="22"/>
      <c r="E124" s="22"/>
      <c r="F124" s="22"/>
    </row>
    <row r="125" spans="1:6" ht="15" customHeight="1">
      <c r="A125" s="2" t="s">
        <v>94</v>
      </c>
      <c r="F125" s="17" t="s">
        <v>109</v>
      </c>
    </row>
    <row r="126" spans="1:6" ht="15" customHeight="1">
      <c r="A126" s="6" t="s">
        <v>4</v>
      </c>
      <c r="B126" s="6" t="s">
        <v>51</v>
      </c>
      <c r="C126" s="10" t="s">
        <v>47</v>
      </c>
      <c r="D126" s="12" t="s">
        <v>2</v>
      </c>
      <c r="E126" s="12" t="s">
        <v>3</v>
      </c>
      <c r="F126" s="12" t="s">
        <v>43</v>
      </c>
    </row>
    <row r="127" spans="1:7" ht="15" customHeight="1">
      <c r="A127" s="24"/>
      <c r="B127" s="25"/>
      <c r="C127" s="23"/>
      <c r="D127" s="26"/>
      <c r="E127" s="26"/>
      <c r="F127" s="26"/>
      <c r="G127" s="8">
        <f>IF(F127="","",IF(F127=90000,"Balance is Correct","Try Again - Should be $90,000"))</f>
      </c>
    </row>
    <row r="129" spans="1:6" ht="15" customHeight="1">
      <c r="A129" s="2" t="s">
        <v>95</v>
      </c>
      <c r="F129" s="17" t="s">
        <v>110</v>
      </c>
    </row>
    <row r="130" spans="1:6" ht="15" customHeight="1">
      <c r="A130" s="6" t="s">
        <v>4</v>
      </c>
      <c r="B130" s="6" t="s">
        <v>51</v>
      </c>
      <c r="C130" s="10" t="s">
        <v>47</v>
      </c>
      <c r="D130" s="12" t="s">
        <v>2</v>
      </c>
      <c r="E130" s="12" t="s">
        <v>3</v>
      </c>
      <c r="F130" s="12" t="s">
        <v>43</v>
      </c>
    </row>
    <row r="131" spans="1:7" ht="15" customHeight="1">
      <c r="A131" s="24"/>
      <c r="B131" s="25"/>
      <c r="C131" s="23"/>
      <c r="D131" s="26"/>
      <c r="E131" s="26"/>
      <c r="F131" s="26"/>
      <c r="G131" s="8">
        <f>IF(F131="","",IF(F131=85000,"Balance is Correct","Try Again - Should be $85,000"))</f>
      </c>
    </row>
    <row r="132" spans="1:7" ht="15" customHeight="1">
      <c r="A132" s="24"/>
      <c r="B132" s="25"/>
      <c r="C132" s="23"/>
      <c r="D132" s="26"/>
      <c r="E132" s="26"/>
      <c r="F132" s="26"/>
      <c r="G132" s="8">
        <f>IF(F132="","",IF(F132=105000,"Balance is Correct","Try Again - Should be $105,000"))</f>
      </c>
    </row>
    <row r="134" spans="1:6" ht="15" customHeight="1">
      <c r="A134" s="2" t="s">
        <v>96</v>
      </c>
      <c r="F134" s="17" t="s">
        <v>111</v>
      </c>
    </row>
    <row r="135" spans="1:6" ht="15" customHeight="1">
      <c r="A135" s="6" t="s">
        <v>4</v>
      </c>
      <c r="B135" s="6" t="s">
        <v>51</v>
      </c>
      <c r="C135" s="10" t="s">
        <v>47</v>
      </c>
      <c r="D135" s="12" t="s">
        <v>2</v>
      </c>
      <c r="E135" s="12" t="s">
        <v>3</v>
      </c>
      <c r="F135" s="12" t="s">
        <v>43</v>
      </c>
    </row>
    <row r="136" spans="1:7" ht="15" customHeight="1">
      <c r="A136" s="24"/>
      <c r="B136" s="25"/>
      <c r="C136" s="23"/>
      <c r="D136" s="26"/>
      <c r="E136" s="26"/>
      <c r="F136" s="26"/>
      <c r="G136" s="8">
        <f>IF(F136="","",IF(F136=1200,"Balance is Correct","Try Again - Should be $1,200"))</f>
      </c>
    </row>
    <row r="137" spans="1:6" ht="15" customHeight="1">
      <c r="A137" s="21"/>
      <c r="B137" s="9"/>
      <c r="C137" s="19"/>
      <c r="D137" s="22"/>
      <c r="E137" s="22"/>
      <c r="F137" s="22"/>
    </row>
    <row r="138" spans="1:6" ht="15" customHeight="1">
      <c r="A138" s="2" t="s">
        <v>97</v>
      </c>
      <c r="F138" s="17" t="s">
        <v>112</v>
      </c>
    </row>
    <row r="139" spans="1:6" ht="15" customHeight="1">
      <c r="A139" s="6" t="s">
        <v>4</v>
      </c>
      <c r="B139" s="6" t="s">
        <v>51</v>
      </c>
      <c r="C139" s="10" t="s">
        <v>47</v>
      </c>
      <c r="D139" s="12" t="s">
        <v>2</v>
      </c>
      <c r="E139" s="12" t="s">
        <v>3</v>
      </c>
      <c r="F139" s="12" t="s">
        <v>43</v>
      </c>
    </row>
    <row r="140" spans="1:7" ht="15" customHeight="1">
      <c r="A140" s="24"/>
      <c r="B140" s="25"/>
      <c r="C140" s="23"/>
      <c r="D140" s="26"/>
      <c r="E140" s="26"/>
      <c r="F140" s="26"/>
      <c r="G140" s="8">
        <f>IF(F140="","",IF(F140=5000,"Balance is Correct","Try Again - Should be $5,000"))</f>
      </c>
    </row>
    <row r="142" spans="1:6" ht="15" customHeight="1">
      <c r="A142" s="2" t="s">
        <v>98</v>
      </c>
      <c r="F142" s="17" t="s">
        <v>113</v>
      </c>
    </row>
    <row r="143" spans="1:6" ht="15" customHeight="1">
      <c r="A143" s="6" t="s">
        <v>4</v>
      </c>
      <c r="B143" s="6" t="s">
        <v>51</v>
      </c>
      <c r="C143" s="10" t="s">
        <v>47</v>
      </c>
      <c r="D143" s="12" t="s">
        <v>2</v>
      </c>
      <c r="E143" s="12" t="s">
        <v>3</v>
      </c>
      <c r="F143" s="12" t="s">
        <v>43</v>
      </c>
    </row>
    <row r="144" spans="1:7" ht="15" customHeight="1">
      <c r="A144" s="24"/>
      <c r="B144" s="25"/>
      <c r="C144" s="23"/>
      <c r="D144" s="26"/>
      <c r="E144" s="26"/>
      <c r="F144" s="26"/>
      <c r="G144" s="8">
        <f>IF(F144="","",IF(F144=1500,"Balance is Correct","Try Again - Should be $1,500"))</f>
      </c>
    </row>
    <row r="146" spans="1:6" ht="15" customHeight="1">
      <c r="A146" s="2" t="s">
        <v>100</v>
      </c>
      <c r="F146" s="17" t="s">
        <v>114</v>
      </c>
    </row>
    <row r="147" spans="1:6" ht="15" customHeight="1">
      <c r="A147" s="6" t="s">
        <v>4</v>
      </c>
      <c r="B147" s="6" t="s">
        <v>51</v>
      </c>
      <c r="C147" s="10" t="s">
        <v>47</v>
      </c>
      <c r="D147" s="12" t="s">
        <v>2</v>
      </c>
      <c r="E147" s="12" t="s">
        <v>3</v>
      </c>
      <c r="F147" s="12" t="s">
        <v>43</v>
      </c>
    </row>
    <row r="148" spans="1:7" ht="15" customHeight="1">
      <c r="A148" s="24"/>
      <c r="B148" s="25"/>
      <c r="C148" s="23"/>
      <c r="D148" s="26"/>
      <c r="E148" s="26"/>
      <c r="F148" s="26"/>
      <c r="G148" s="8">
        <f>IF(F148="","",IF(F148=500,"Balance is Correct","Try Again - Should be $500"))</f>
      </c>
    </row>
    <row r="149" spans="1:6" ht="15" customHeight="1">
      <c r="A149" s="21"/>
      <c r="B149" s="9"/>
      <c r="C149" s="19"/>
      <c r="D149" s="22"/>
      <c r="E149" s="22"/>
      <c r="F149" s="22"/>
    </row>
    <row r="150" spans="1:6" ht="15" customHeight="1">
      <c r="A150" s="2" t="s">
        <v>99</v>
      </c>
      <c r="F150" s="17" t="s">
        <v>115</v>
      </c>
    </row>
    <row r="151" spans="1:6" ht="15" customHeight="1">
      <c r="A151" s="6" t="s">
        <v>4</v>
      </c>
      <c r="B151" s="6" t="s">
        <v>51</v>
      </c>
      <c r="C151" s="10" t="s">
        <v>47</v>
      </c>
      <c r="D151" s="12" t="s">
        <v>2</v>
      </c>
      <c r="E151" s="12" t="s">
        <v>3</v>
      </c>
      <c r="F151" s="12" t="s">
        <v>43</v>
      </c>
    </row>
    <row r="152" spans="1:7" ht="15" customHeight="1">
      <c r="A152" s="24"/>
      <c r="B152" s="25"/>
      <c r="C152" s="23"/>
      <c r="D152" s="26"/>
      <c r="E152" s="26"/>
      <c r="F152" s="26"/>
      <c r="G152" s="8">
        <f>IF(F152="","",IF(F152=600,"Balance is Correct","Try Again - Should be $600"))</f>
      </c>
    </row>
    <row r="153" spans="1:7" ht="15" customHeight="1">
      <c r="A153" s="24"/>
      <c r="B153" s="25"/>
      <c r="C153" s="23"/>
      <c r="D153" s="26"/>
      <c r="E153" s="26"/>
      <c r="F153" s="26"/>
      <c r="G153" s="8">
        <f>IF(F153="","",IF(F153=1200,"Balance is Correct","Try Again - Should be $1,200"))</f>
      </c>
    </row>
    <row r="158" spans="1:6" ht="15" customHeight="1">
      <c r="A158" s="44" t="s">
        <v>120</v>
      </c>
      <c r="B158" s="44"/>
      <c r="C158" s="44"/>
      <c r="D158" s="44"/>
      <c r="E158" s="44"/>
      <c r="F158" s="44"/>
    </row>
    <row r="159" spans="1:6" ht="15" customHeight="1">
      <c r="A159" s="2" t="s">
        <v>46</v>
      </c>
      <c r="F159" s="17" t="s">
        <v>58</v>
      </c>
    </row>
    <row r="160" spans="1:6" ht="15" customHeight="1">
      <c r="A160" s="6" t="s">
        <v>4</v>
      </c>
      <c r="B160" s="6" t="s">
        <v>51</v>
      </c>
      <c r="C160" s="10" t="s">
        <v>47</v>
      </c>
      <c r="D160" s="12" t="s">
        <v>2</v>
      </c>
      <c r="E160" s="12" t="s">
        <v>3</v>
      </c>
      <c r="F160" s="12" t="s">
        <v>43</v>
      </c>
    </row>
    <row r="161" spans="1:6" ht="15" customHeight="1">
      <c r="A161" s="15">
        <v>39449</v>
      </c>
      <c r="B161" s="4"/>
      <c r="C161" s="11" t="s">
        <v>52</v>
      </c>
      <c r="D161" s="13">
        <v>80000</v>
      </c>
      <c r="E161" s="13"/>
      <c r="F161" s="13">
        <v>80000</v>
      </c>
    </row>
    <row r="162" spans="1:6" ht="15" customHeight="1">
      <c r="A162" s="15">
        <v>39450</v>
      </c>
      <c r="B162" s="4"/>
      <c r="C162" s="11" t="s">
        <v>52</v>
      </c>
      <c r="D162" s="13"/>
      <c r="E162" s="13">
        <v>30000</v>
      </c>
      <c r="F162" s="13">
        <v>50000</v>
      </c>
    </row>
    <row r="163" spans="1:6" ht="15" customHeight="1">
      <c r="A163" s="15">
        <v>39458</v>
      </c>
      <c r="B163" s="4"/>
      <c r="C163" s="11" t="s">
        <v>52</v>
      </c>
      <c r="D163" s="13"/>
      <c r="E163" s="13">
        <v>600</v>
      </c>
      <c r="F163" s="13">
        <v>49400</v>
      </c>
    </row>
    <row r="164" spans="1:6" ht="15" customHeight="1">
      <c r="A164" s="15">
        <v>39460</v>
      </c>
      <c r="B164" s="4"/>
      <c r="C164" s="11" t="s">
        <v>52</v>
      </c>
      <c r="D164" s="13">
        <v>5000</v>
      </c>
      <c r="E164" s="13"/>
      <c r="F164" s="13">
        <v>54400</v>
      </c>
    </row>
    <row r="165" spans="1:6" ht="15" customHeight="1">
      <c r="A165" s="15">
        <v>39462</v>
      </c>
      <c r="B165" s="4"/>
      <c r="C165" s="11" t="s">
        <v>52</v>
      </c>
      <c r="D165" s="13"/>
      <c r="E165" s="13">
        <v>500</v>
      </c>
      <c r="F165" s="13">
        <v>53900</v>
      </c>
    </row>
    <row r="166" spans="1:6" ht="15" customHeight="1">
      <c r="A166" s="15">
        <v>39464</v>
      </c>
      <c r="B166" s="4"/>
      <c r="C166" s="11" t="s">
        <v>52</v>
      </c>
      <c r="D166" s="13"/>
      <c r="E166" s="13">
        <v>300</v>
      </c>
      <c r="F166" s="13">
        <v>53600</v>
      </c>
    </row>
    <row r="167" spans="1:6" ht="15" customHeight="1">
      <c r="A167" s="15">
        <v>39466</v>
      </c>
      <c r="B167" s="4"/>
      <c r="C167" s="11" t="s">
        <v>52</v>
      </c>
      <c r="D167" s="13"/>
      <c r="E167" s="13">
        <v>400</v>
      </c>
      <c r="F167" s="13">
        <v>53200</v>
      </c>
    </row>
    <row r="168" spans="1:6" ht="15" customHeight="1">
      <c r="A168" s="15">
        <v>39470</v>
      </c>
      <c r="B168" s="4"/>
      <c r="C168" s="11" t="s">
        <v>52</v>
      </c>
      <c r="D168" s="13"/>
      <c r="E168" s="13">
        <v>600</v>
      </c>
      <c r="F168" s="13">
        <v>52600</v>
      </c>
    </row>
    <row r="169" spans="1:6" ht="15" customHeight="1">
      <c r="A169" s="15">
        <v>39472</v>
      </c>
      <c r="B169" s="4"/>
      <c r="C169" s="11" t="s">
        <v>52</v>
      </c>
      <c r="D169" s="13">
        <v>1500</v>
      </c>
      <c r="E169" s="13"/>
      <c r="F169" s="13">
        <v>54100</v>
      </c>
    </row>
    <row r="170" spans="1:6" ht="15" customHeight="1">
      <c r="A170" s="15">
        <v>39478</v>
      </c>
      <c r="B170" s="4"/>
      <c r="C170" s="11" t="s">
        <v>52</v>
      </c>
      <c r="D170" s="13"/>
      <c r="E170" s="13">
        <v>1200</v>
      </c>
      <c r="F170" s="13">
        <v>52900</v>
      </c>
    </row>
    <row r="172" spans="1:6" ht="15" customHeight="1">
      <c r="A172" s="2" t="s">
        <v>87</v>
      </c>
      <c r="F172" s="17" t="s">
        <v>102</v>
      </c>
    </row>
    <row r="173" spans="1:6" ht="15" customHeight="1">
      <c r="A173" s="6" t="s">
        <v>4</v>
      </c>
      <c r="B173" s="6" t="s">
        <v>51</v>
      </c>
      <c r="C173" s="10" t="s">
        <v>47</v>
      </c>
      <c r="D173" s="12" t="s">
        <v>2</v>
      </c>
      <c r="E173" s="12" t="s">
        <v>3</v>
      </c>
      <c r="F173" s="12" t="s">
        <v>43</v>
      </c>
    </row>
    <row r="174" spans="1:6" ht="15" customHeight="1">
      <c r="A174" s="15">
        <v>39468</v>
      </c>
      <c r="B174" s="4" t="s">
        <v>122</v>
      </c>
      <c r="C174" s="11" t="s">
        <v>52</v>
      </c>
      <c r="D174" s="13">
        <v>1500</v>
      </c>
      <c r="E174" s="13"/>
      <c r="F174" s="13">
        <v>1500</v>
      </c>
    </row>
    <row r="175" spans="1:6" ht="15" customHeight="1">
      <c r="A175" s="15">
        <v>39472</v>
      </c>
      <c r="B175" s="4" t="s">
        <v>122</v>
      </c>
      <c r="C175" s="11" t="s">
        <v>52</v>
      </c>
      <c r="D175" s="13"/>
      <c r="E175" s="13">
        <v>1500</v>
      </c>
      <c r="F175" s="13">
        <v>0</v>
      </c>
    </row>
    <row r="176" spans="1:6" ht="15" customHeight="1">
      <c r="A176" s="21"/>
      <c r="B176" s="9"/>
      <c r="C176" s="19"/>
      <c r="D176" s="22"/>
      <c r="E176" s="22"/>
      <c r="F176" s="22"/>
    </row>
    <row r="177" spans="1:6" ht="15" customHeight="1">
      <c r="A177" s="2" t="s">
        <v>88</v>
      </c>
      <c r="F177" s="17" t="s">
        <v>103</v>
      </c>
    </row>
    <row r="178" spans="1:6" ht="15" customHeight="1">
      <c r="A178" s="6" t="s">
        <v>4</v>
      </c>
      <c r="B178" s="6" t="s">
        <v>51</v>
      </c>
      <c r="C178" s="10" t="s">
        <v>47</v>
      </c>
      <c r="D178" s="12" t="s">
        <v>2</v>
      </c>
      <c r="E178" s="12" t="s">
        <v>3</v>
      </c>
      <c r="F178" s="12" t="s">
        <v>43</v>
      </c>
    </row>
    <row r="179" spans="1:6" ht="15" customHeight="1">
      <c r="A179" s="15">
        <v>39452</v>
      </c>
      <c r="B179" s="4"/>
      <c r="C179" s="11" t="s">
        <v>52</v>
      </c>
      <c r="D179" s="13">
        <v>300</v>
      </c>
      <c r="E179" s="13"/>
      <c r="F179" s="13">
        <v>300</v>
      </c>
    </row>
    <row r="181" spans="1:6" ht="15" customHeight="1">
      <c r="A181" s="2" t="s">
        <v>90</v>
      </c>
      <c r="F181" s="17" t="s">
        <v>105</v>
      </c>
    </row>
    <row r="182" spans="1:6" ht="15" customHeight="1">
      <c r="A182" s="6" t="s">
        <v>4</v>
      </c>
      <c r="B182" s="6" t="s">
        <v>51</v>
      </c>
      <c r="C182" s="10" t="s">
        <v>47</v>
      </c>
      <c r="D182" s="12" t="s">
        <v>2</v>
      </c>
      <c r="E182" s="12" t="s">
        <v>3</v>
      </c>
      <c r="F182" s="12" t="s">
        <v>43</v>
      </c>
    </row>
    <row r="183" spans="1:6" ht="15" customHeight="1">
      <c r="A183" s="15">
        <v>39449</v>
      </c>
      <c r="B183" s="4"/>
      <c r="C183" s="11" t="s">
        <v>52</v>
      </c>
      <c r="D183" s="13">
        <v>5000</v>
      </c>
      <c r="E183" s="13"/>
      <c r="F183" s="13">
        <v>5000</v>
      </c>
    </row>
    <row r="184" spans="1:6" ht="15" customHeight="1">
      <c r="A184" s="15">
        <v>39456</v>
      </c>
      <c r="B184" s="4"/>
      <c r="C184" s="11" t="s">
        <v>52</v>
      </c>
      <c r="D184" s="13">
        <v>3000</v>
      </c>
      <c r="E184" s="13"/>
      <c r="F184" s="13">
        <v>8000</v>
      </c>
    </row>
    <row r="185" spans="1:6" ht="15" customHeight="1">
      <c r="A185" s="15">
        <v>39466</v>
      </c>
      <c r="B185" s="4" t="s">
        <v>118</v>
      </c>
      <c r="C185" s="11" t="s">
        <v>52</v>
      </c>
      <c r="D185" s="13">
        <v>450</v>
      </c>
      <c r="E185" s="13"/>
      <c r="F185" s="13">
        <v>8450</v>
      </c>
    </row>
    <row r="186" spans="1:6" ht="15" customHeight="1">
      <c r="A186" s="15">
        <v>39466</v>
      </c>
      <c r="B186" s="4" t="s">
        <v>119</v>
      </c>
      <c r="C186" s="11" t="s">
        <v>52</v>
      </c>
      <c r="D186" s="13"/>
      <c r="E186" s="13">
        <v>50</v>
      </c>
      <c r="F186" s="13">
        <v>8400</v>
      </c>
    </row>
    <row r="188" spans="1:6" ht="15" customHeight="1">
      <c r="A188" s="2" t="s">
        <v>89</v>
      </c>
      <c r="F188" s="17" t="s">
        <v>104</v>
      </c>
    </row>
    <row r="189" spans="1:6" ht="15" customHeight="1">
      <c r="A189" s="6" t="s">
        <v>4</v>
      </c>
      <c r="B189" s="6" t="s">
        <v>51</v>
      </c>
      <c r="C189" s="10" t="s">
        <v>47</v>
      </c>
      <c r="D189" s="12" t="s">
        <v>2</v>
      </c>
      <c r="E189" s="12" t="s">
        <v>3</v>
      </c>
      <c r="F189" s="12" t="s">
        <v>43</v>
      </c>
    </row>
    <row r="190" spans="1:6" ht="15" customHeight="1">
      <c r="A190" s="15">
        <v>39454</v>
      </c>
      <c r="B190" s="4"/>
      <c r="C190" s="11" t="s">
        <v>52</v>
      </c>
      <c r="D190" s="13">
        <v>20000</v>
      </c>
      <c r="E190" s="13"/>
      <c r="F190" s="13">
        <v>20000</v>
      </c>
    </row>
    <row r="191" spans="1:6" ht="15" customHeight="1">
      <c r="A191" s="21"/>
      <c r="B191" s="9"/>
      <c r="C191" s="19"/>
      <c r="D191" s="22"/>
      <c r="E191" s="22"/>
      <c r="F191" s="22"/>
    </row>
    <row r="192" spans="1:6" ht="15" customHeight="1">
      <c r="A192" s="2" t="s">
        <v>91</v>
      </c>
      <c r="F192" s="17" t="s">
        <v>106</v>
      </c>
    </row>
    <row r="193" spans="1:6" ht="15" customHeight="1">
      <c r="A193" s="6" t="s">
        <v>4</v>
      </c>
      <c r="B193" s="6" t="s">
        <v>51</v>
      </c>
      <c r="C193" s="10" t="s">
        <v>47</v>
      </c>
      <c r="D193" s="12" t="s">
        <v>2</v>
      </c>
      <c r="E193" s="12" t="s">
        <v>3</v>
      </c>
      <c r="F193" s="12" t="s">
        <v>43</v>
      </c>
    </row>
    <row r="194" spans="1:6" ht="15" customHeight="1">
      <c r="A194" s="15">
        <v>39450</v>
      </c>
      <c r="B194" s="4"/>
      <c r="C194" s="11" t="s">
        <v>52</v>
      </c>
      <c r="D194" s="13">
        <v>80000</v>
      </c>
      <c r="E194" s="13"/>
      <c r="F194" s="13">
        <v>80000</v>
      </c>
    </row>
    <row r="196" spans="1:6" ht="15" customHeight="1">
      <c r="A196" s="2" t="s">
        <v>92</v>
      </c>
      <c r="F196" s="17" t="s">
        <v>107</v>
      </c>
    </row>
    <row r="197" spans="1:6" ht="15" customHeight="1">
      <c r="A197" s="6" t="s">
        <v>4</v>
      </c>
      <c r="B197" s="6" t="s">
        <v>51</v>
      </c>
      <c r="C197" s="10" t="s">
        <v>47</v>
      </c>
      <c r="D197" s="12" t="s">
        <v>2</v>
      </c>
      <c r="E197" s="12" t="s">
        <v>3</v>
      </c>
      <c r="F197" s="12" t="s">
        <v>43</v>
      </c>
    </row>
    <row r="198" spans="1:6" ht="15" customHeight="1">
      <c r="A198" s="15">
        <v>39450</v>
      </c>
      <c r="B198" s="4"/>
      <c r="C198" s="11" t="s">
        <v>52</v>
      </c>
      <c r="D198" s="13">
        <v>40000</v>
      </c>
      <c r="E198" s="13"/>
      <c r="F198" s="13">
        <v>40000</v>
      </c>
    </row>
    <row r="200" spans="1:6" ht="15" customHeight="1">
      <c r="A200" s="2" t="s">
        <v>93</v>
      </c>
      <c r="F200" s="17" t="s">
        <v>108</v>
      </c>
    </row>
    <row r="201" spans="1:6" ht="15" customHeight="1">
      <c r="A201" s="6" t="s">
        <v>4</v>
      </c>
      <c r="B201" s="6" t="s">
        <v>51</v>
      </c>
      <c r="C201" s="10" t="s">
        <v>47</v>
      </c>
      <c r="D201" s="12" t="s">
        <v>2</v>
      </c>
      <c r="E201" s="12" t="s">
        <v>3</v>
      </c>
      <c r="F201" s="12" t="s">
        <v>43</v>
      </c>
    </row>
    <row r="202" spans="1:6" ht="15" customHeight="1">
      <c r="A202" s="15">
        <v>39452</v>
      </c>
      <c r="B202" s="4" t="s">
        <v>121</v>
      </c>
      <c r="C202" s="11" t="s">
        <v>52</v>
      </c>
      <c r="D202" s="13"/>
      <c r="E202" s="13">
        <v>300</v>
      </c>
      <c r="F202" s="13">
        <v>300</v>
      </c>
    </row>
    <row r="203" spans="1:6" ht="15" customHeight="1">
      <c r="A203" s="15">
        <v>39456</v>
      </c>
      <c r="B203" s="4" t="s">
        <v>123</v>
      </c>
      <c r="C203" s="11" t="s">
        <v>52</v>
      </c>
      <c r="D203" s="13"/>
      <c r="E203" s="13">
        <v>3000</v>
      </c>
      <c r="F203" s="13">
        <v>3300</v>
      </c>
    </row>
    <row r="204" spans="1:6" ht="15" customHeight="1">
      <c r="A204" s="15">
        <v>39464</v>
      </c>
      <c r="B204" s="4" t="s">
        <v>121</v>
      </c>
      <c r="C204" s="11" t="s">
        <v>52</v>
      </c>
      <c r="D204" s="13">
        <v>300</v>
      </c>
      <c r="E204" s="13"/>
      <c r="F204" s="13">
        <v>3000</v>
      </c>
    </row>
    <row r="205" spans="1:6" ht="15" customHeight="1">
      <c r="A205" s="21"/>
      <c r="B205" s="9"/>
      <c r="C205" s="19"/>
      <c r="D205" s="22"/>
      <c r="E205" s="22"/>
      <c r="F205" s="22"/>
    </row>
    <row r="206" spans="1:6" ht="15" customHeight="1">
      <c r="A206" s="2" t="s">
        <v>94</v>
      </c>
      <c r="F206" s="17" t="s">
        <v>109</v>
      </c>
    </row>
    <row r="207" spans="1:6" ht="15" customHeight="1">
      <c r="A207" s="6" t="s">
        <v>4</v>
      </c>
      <c r="B207" s="6" t="s">
        <v>51</v>
      </c>
      <c r="C207" s="10" t="s">
        <v>47</v>
      </c>
      <c r="D207" s="12" t="s">
        <v>2</v>
      </c>
      <c r="E207" s="12" t="s">
        <v>3</v>
      </c>
      <c r="F207" s="12" t="s">
        <v>43</v>
      </c>
    </row>
    <row r="208" spans="1:6" ht="15" customHeight="1">
      <c r="A208" s="15">
        <v>39450</v>
      </c>
      <c r="B208" s="4"/>
      <c r="C208" s="11" t="s">
        <v>52</v>
      </c>
      <c r="D208" s="13"/>
      <c r="E208" s="13">
        <v>90000</v>
      </c>
      <c r="F208" s="13">
        <v>90000</v>
      </c>
    </row>
    <row r="210" spans="1:6" ht="15" customHeight="1">
      <c r="A210" s="2" t="s">
        <v>95</v>
      </c>
      <c r="F210" s="17" t="s">
        <v>110</v>
      </c>
    </row>
    <row r="211" spans="1:6" ht="15" customHeight="1">
      <c r="A211" s="6" t="s">
        <v>4</v>
      </c>
      <c r="B211" s="6" t="s">
        <v>51</v>
      </c>
      <c r="C211" s="10" t="s">
        <v>47</v>
      </c>
      <c r="D211" s="12" t="s">
        <v>2</v>
      </c>
      <c r="E211" s="12" t="s">
        <v>3</v>
      </c>
      <c r="F211" s="12" t="s">
        <v>43</v>
      </c>
    </row>
    <row r="212" spans="1:6" ht="15" customHeight="1">
      <c r="A212" s="15">
        <v>39449</v>
      </c>
      <c r="B212" s="4"/>
      <c r="C212" s="11" t="s">
        <v>52</v>
      </c>
      <c r="D212" s="13"/>
      <c r="E212" s="13">
        <v>85000</v>
      </c>
      <c r="F212" s="13">
        <v>85000</v>
      </c>
    </row>
    <row r="213" spans="1:6" ht="15" customHeight="1">
      <c r="A213" s="15">
        <v>39454</v>
      </c>
      <c r="B213" s="4"/>
      <c r="C213" s="11" t="s">
        <v>52</v>
      </c>
      <c r="D213" s="13"/>
      <c r="E213" s="13">
        <v>20000</v>
      </c>
      <c r="F213" s="13">
        <v>105000</v>
      </c>
    </row>
    <row r="215" spans="1:6" ht="15" customHeight="1">
      <c r="A215" s="2" t="s">
        <v>96</v>
      </c>
      <c r="F215" s="17" t="s">
        <v>111</v>
      </c>
    </row>
    <row r="216" spans="1:6" ht="15" customHeight="1">
      <c r="A216" s="6" t="s">
        <v>4</v>
      </c>
      <c r="B216" s="6" t="s">
        <v>51</v>
      </c>
      <c r="C216" s="10" t="s">
        <v>47</v>
      </c>
      <c r="D216" s="12" t="s">
        <v>2</v>
      </c>
      <c r="E216" s="12" t="s">
        <v>3</v>
      </c>
      <c r="F216" s="12" t="s">
        <v>43</v>
      </c>
    </row>
    <row r="217" spans="1:6" ht="15" customHeight="1">
      <c r="A217" s="15">
        <v>39478</v>
      </c>
      <c r="B217" s="4"/>
      <c r="C217" s="11" t="s">
        <v>52</v>
      </c>
      <c r="D217" s="13">
        <v>1200</v>
      </c>
      <c r="E217" s="13"/>
      <c r="F217" s="13">
        <v>1200</v>
      </c>
    </row>
    <row r="218" spans="1:6" ht="15" customHeight="1">
      <c r="A218" s="21"/>
      <c r="B218" s="9"/>
      <c r="C218" s="19"/>
      <c r="D218" s="22"/>
      <c r="E218" s="22"/>
      <c r="F218" s="22"/>
    </row>
    <row r="219" spans="1:6" ht="15" customHeight="1">
      <c r="A219" s="2" t="s">
        <v>97</v>
      </c>
      <c r="F219" s="17" t="s">
        <v>112</v>
      </c>
    </row>
    <row r="220" spans="1:6" ht="15" customHeight="1">
      <c r="A220" s="6" t="s">
        <v>4</v>
      </c>
      <c r="B220" s="6" t="s">
        <v>51</v>
      </c>
      <c r="C220" s="10" t="s">
        <v>47</v>
      </c>
      <c r="D220" s="12" t="s">
        <v>2</v>
      </c>
      <c r="E220" s="12" t="s">
        <v>3</v>
      </c>
      <c r="F220" s="12" t="s">
        <v>43</v>
      </c>
    </row>
    <row r="221" spans="1:6" ht="15" customHeight="1">
      <c r="A221" s="15">
        <v>39460</v>
      </c>
      <c r="B221" s="4"/>
      <c r="C221" s="11" t="s">
        <v>52</v>
      </c>
      <c r="D221" s="13"/>
      <c r="E221" s="13">
        <v>5000</v>
      </c>
      <c r="F221" s="13">
        <v>5000</v>
      </c>
    </row>
    <row r="223" spans="1:6" ht="15" customHeight="1">
      <c r="A223" s="2" t="s">
        <v>98</v>
      </c>
      <c r="F223" s="17" t="s">
        <v>113</v>
      </c>
    </row>
    <row r="224" spans="1:6" ht="15" customHeight="1">
      <c r="A224" s="6" t="s">
        <v>4</v>
      </c>
      <c r="B224" s="6" t="s">
        <v>51</v>
      </c>
      <c r="C224" s="10" t="s">
        <v>47</v>
      </c>
      <c r="D224" s="12" t="s">
        <v>2</v>
      </c>
      <c r="E224" s="12" t="s">
        <v>3</v>
      </c>
      <c r="F224" s="12" t="s">
        <v>43</v>
      </c>
    </row>
    <row r="225" spans="1:6" ht="15" customHeight="1">
      <c r="A225" s="15">
        <v>39468</v>
      </c>
      <c r="B225" s="4"/>
      <c r="C225" s="11" t="s">
        <v>52</v>
      </c>
      <c r="D225" s="13"/>
      <c r="E225" s="13">
        <v>1500</v>
      </c>
      <c r="F225" s="13">
        <v>1500</v>
      </c>
    </row>
    <row r="227" spans="1:6" ht="15" customHeight="1">
      <c r="A227" s="2" t="s">
        <v>100</v>
      </c>
      <c r="F227" s="17" t="s">
        <v>114</v>
      </c>
    </row>
    <row r="228" spans="1:6" ht="15" customHeight="1">
      <c r="A228" s="6" t="s">
        <v>4</v>
      </c>
      <c r="B228" s="6" t="s">
        <v>51</v>
      </c>
      <c r="C228" s="10" t="s">
        <v>47</v>
      </c>
      <c r="D228" s="12" t="s">
        <v>2</v>
      </c>
      <c r="E228" s="12" t="s">
        <v>3</v>
      </c>
      <c r="F228" s="12" t="s">
        <v>43</v>
      </c>
    </row>
    <row r="229" spans="1:6" ht="15" customHeight="1">
      <c r="A229" s="15">
        <v>39462</v>
      </c>
      <c r="B229" s="4"/>
      <c r="C229" s="11" t="s">
        <v>52</v>
      </c>
      <c r="D229" s="13">
        <v>500</v>
      </c>
      <c r="E229" s="13"/>
      <c r="F229" s="13">
        <v>500</v>
      </c>
    </row>
    <row r="230" spans="1:6" ht="15" customHeight="1">
      <c r="A230" s="21"/>
      <c r="B230" s="9"/>
      <c r="C230" s="19"/>
      <c r="D230" s="22"/>
      <c r="E230" s="22"/>
      <c r="F230" s="22"/>
    </row>
    <row r="231" spans="1:6" ht="15" customHeight="1">
      <c r="A231" s="2" t="s">
        <v>99</v>
      </c>
      <c r="F231" s="17" t="s">
        <v>115</v>
      </c>
    </row>
    <row r="232" spans="1:6" ht="15" customHeight="1">
      <c r="A232" s="6" t="s">
        <v>4</v>
      </c>
      <c r="B232" s="6" t="s">
        <v>51</v>
      </c>
      <c r="C232" s="10" t="s">
        <v>47</v>
      </c>
      <c r="D232" s="12" t="s">
        <v>2</v>
      </c>
      <c r="E232" s="12" t="s">
        <v>3</v>
      </c>
      <c r="F232" s="12" t="s">
        <v>43</v>
      </c>
    </row>
    <row r="233" spans="1:6" ht="15" customHeight="1">
      <c r="A233" s="15">
        <v>39458</v>
      </c>
      <c r="B233" s="4"/>
      <c r="C233" s="11" t="s">
        <v>52</v>
      </c>
      <c r="D233" s="13">
        <v>600</v>
      </c>
      <c r="E233" s="13"/>
      <c r="F233" s="13">
        <v>600</v>
      </c>
    </row>
    <row r="234" spans="1:6" ht="15" customHeight="1">
      <c r="A234" s="15">
        <v>39470</v>
      </c>
      <c r="B234" s="4"/>
      <c r="C234" s="11" t="s">
        <v>52</v>
      </c>
      <c r="D234" s="13">
        <v>600</v>
      </c>
      <c r="E234" s="13"/>
      <c r="F234" s="13">
        <v>1200</v>
      </c>
    </row>
  </sheetData>
  <sheetProtection sheet="1" objects="1" scenarios="1" selectLockedCells="1"/>
  <mergeCells count="18">
    <mergeCell ref="A158:F158"/>
    <mergeCell ref="B74:E74"/>
    <mergeCell ref="B70:E70"/>
    <mergeCell ref="A77:F77"/>
    <mergeCell ref="B62:E62"/>
    <mergeCell ref="B66:E66"/>
    <mergeCell ref="B58:E58"/>
    <mergeCell ref="B49:E49"/>
    <mergeCell ref="B53:E53"/>
    <mergeCell ref="B45:E45"/>
    <mergeCell ref="B41:E41"/>
    <mergeCell ref="B33:E33"/>
    <mergeCell ref="B25:E25"/>
    <mergeCell ref="B29:E29"/>
    <mergeCell ref="A1:E1"/>
    <mergeCell ref="B19:E19"/>
    <mergeCell ref="A13:E13"/>
    <mergeCell ref="B37:E37"/>
  </mergeCells>
  <printOptions/>
  <pageMargins left="0.5" right="0.5" top="0.5" bottom="0.5" header="0.5" footer="0.5"/>
  <pageSetup horizontalDpi="600" verticalDpi="600" orientation="landscape" r:id="rId2"/>
  <rowBreaks count="5" manualBreakCount="5">
    <brk id="110" max="255" man="1"/>
    <brk id="145" max="255" man="1"/>
    <brk id="155" max="255" man="1"/>
    <brk id="191" max="255" man="1"/>
    <brk id="22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workbookViewId="0" topLeftCell="A1">
      <selection activeCell="A1" sqref="A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ht="15" customHeight="1">
      <c r="A1" s="2" t="s">
        <v>153</v>
      </c>
    </row>
    <row r="2" ht="15" customHeight="1">
      <c r="A2" s="2"/>
    </row>
    <row r="3" ht="15" customHeight="1">
      <c r="A3" s="1" t="s">
        <v>125</v>
      </c>
    </row>
    <row r="4" ht="15" customHeight="1">
      <c r="A4" s="1" t="s">
        <v>130</v>
      </c>
    </row>
    <row r="6" spans="1:6" ht="15" customHeight="1">
      <c r="A6" s="49" t="s">
        <v>120</v>
      </c>
      <c r="B6" s="49"/>
      <c r="C6" s="49"/>
      <c r="D6" s="49"/>
      <c r="E6" s="49"/>
      <c r="F6" s="49"/>
    </row>
    <row r="7" spans="1:6" ht="15" customHeight="1">
      <c r="A7" s="2" t="s">
        <v>46</v>
      </c>
      <c r="F7" s="17" t="s">
        <v>58</v>
      </c>
    </row>
    <row r="8" spans="1:6" ht="15" customHeight="1">
      <c r="A8" s="6" t="s">
        <v>4</v>
      </c>
      <c r="B8" s="6" t="s">
        <v>51</v>
      </c>
      <c r="C8" s="10" t="s">
        <v>47</v>
      </c>
      <c r="D8" s="12" t="s">
        <v>2</v>
      </c>
      <c r="E8" s="12" t="s">
        <v>3</v>
      </c>
      <c r="F8" s="12" t="s">
        <v>43</v>
      </c>
    </row>
    <row r="9" spans="1:6" ht="15" customHeight="1">
      <c r="A9" s="15">
        <v>39449</v>
      </c>
      <c r="B9" s="4"/>
      <c r="C9" s="11" t="s">
        <v>52</v>
      </c>
      <c r="D9" s="13">
        <v>40000</v>
      </c>
      <c r="E9" s="13"/>
      <c r="F9" s="13">
        <v>40000</v>
      </c>
    </row>
    <row r="10" spans="1:6" ht="15" customHeight="1">
      <c r="A10" s="15">
        <v>39450</v>
      </c>
      <c r="B10" s="4"/>
      <c r="C10" s="11" t="s">
        <v>52</v>
      </c>
      <c r="D10" s="13"/>
      <c r="E10" s="13">
        <v>20000</v>
      </c>
      <c r="F10" s="13">
        <v>20000</v>
      </c>
    </row>
    <row r="11" spans="1:6" ht="15" customHeight="1">
      <c r="A11" s="15">
        <v>39458</v>
      </c>
      <c r="B11" s="4"/>
      <c r="C11" s="11" t="s">
        <v>52</v>
      </c>
      <c r="D11" s="13"/>
      <c r="E11" s="13">
        <v>400</v>
      </c>
      <c r="F11" s="13">
        <v>19600</v>
      </c>
    </row>
    <row r="12" spans="1:6" ht="15" customHeight="1">
      <c r="A12" s="15">
        <v>39460</v>
      </c>
      <c r="B12" s="4"/>
      <c r="C12" s="11" t="s">
        <v>52</v>
      </c>
      <c r="D12" s="13">
        <v>4000</v>
      </c>
      <c r="E12" s="13"/>
      <c r="F12" s="13">
        <v>23600</v>
      </c>
    </row>
    <row r="13" spans="1:6" ht="15" customHeight="1">
      <c r="A13" s="15">
        <v>39462</v>
      </c>
      <c r="B13" s="4"/>
      <c r="C13" s="11" t="s">
        <v>52</v>
      </c>
      <c r="D13" s="13"/>
      <c r="E13" s="13">
        <v>600</v>
      </c>
      <c r="F13" s="13">
        <v>23000</v>
      </c>
    </row>
    <row r="14" spans="1:6" ht="15" customHeight="1">
      <c r="A14" s="15">
        <v>39464</v>
      </c>
      <c r="B14" s="4"/>
      <c r="C14" s="11" t="s">
        <v>52</v>
      </c>
      <c r="D14" s="13"/>
      <c r="E14" s="13">
        <v>500</v>
      </c>
      <c r="F14" s="13">
        <v>22500</v>
      </c>
    </row>
    <row r="15" spans="1:6" ht="15" customHeight="1">
      <c r="A15" s="15">
        <v>39466</v>
      </c>
      <c r="B15" s="4"/>
      <c r="C15" s="11" t="s">
        <v>52</v>
      </c>
      <c r="D15" s="13"/>
      <c r="E15" s="13">
        <v>500</v>
      </c>
      <c r="F15" s="13">
        <v>22000</v>
      </c>
    </row>
    <row r="16" spans="1:6" ht="15" customHeight="1">
      <c r="A16" s="15">
        <v>39470</v>
      </c>
      <c r="B16" s="4"/>
      <c r="C16" s="11" t="s">
        <v>52</v>
      </c>
      <c r="D16" s="13"/>
      <c r="E16" s="13">
        <v>400</v>
      </c>
      <c r="F16" s="13">
        <v>21600</v>
      </c>
    </row>
    <row r="17" spans="1:6" ht="15" customHeight="1">
      <c r="A17" s="15">
        <v>39472</v>
      </c>
      <c r="B17" s="4"/>
      <c r="C17" s="11" t="s">
        <v>52</v>
      </c>
      <c r="D17" s="13">
        <v>2000</v>
      </c>
      <c r="E17" s="13"/>
      <c r="F17" s="13">
        <v>23600</v>
      </c>
    </row>
    <row r="18" spans="1:6" ht="15" customHeight="1">
      <c r="A18" s="15">
        <v>39478</v>
      </c>
      <c r="B18" s="4"/>
      <c r="C18" s="11" t="s">
        <v>52</v>
      </c>
      <c r="D18" s="13"/>
      <c r="E18" s="13">
        <v>1000</v>
      </c>
      <c r="F18" s="13">
        <v>22600</v>
      </c>
    </row>
    <row r="20" spans="1:5" ht="15" customHeight="1">
      <c r="A20" s="49" t="s">
        <v>127</v>
      </c>
      <c r="B20" s="49"/>
      <c r="C20" s="49"/>
      <c r="D20" s="49"/>
      <c r="E20" s="49"/>
    </row>
    <row r="21" spans="1:5" ht="15" customHeight="1">
      <c r="A21" s="49" t="s">
        <v>126</v>
      </c>
      <c r="B21" s="49"/>
      <c r="C21" s="49"/>
      <c r="D21" s="49"/>
      <c r="E21" s="49"/>
    </row>
    <row r="22" spans="1:5" ht="15" customHeight="1">
      <c r="A22" s="54">
        <v>39478</v>
      </c>
      <c r="B22" s="49"/>
      <c r="C22" s="49"/>
      <c r="D22" s="49"/>
      <c r="E22" s="49"/>
    </row>
    <row r="23" spans="1:5" ht="15" customHeight="1">
      <c r="A23" s="30"/>
      <c r="B23" s="28"/>
      <c r="C23" s="28"/>
      <c r="D23" s="28"/>
      <c r="E23" s="28"/>
    </row>
    <row r="24" spans="1:5" ht="15" customHeight="1">
      <c r="A24" s="6" t="s">
        <v>128</v>
      </c>
      <c r="B24" s="55" t="s">
        <v>129</v>
      </c>
      <c r="C24" s="55"/>
      <c r="D24" s="12" t="s">
        <v>2</v>
      </c>
      <c r="E24" s="12" t="s">
        <v>3</v>
      </c>
    </row>
    <row r="25" spans="1:5" ht="15" customHeight="1">
      <c r="A25" s="31">
        <v>1020</v>
      </c>
      <c r="B25" s="53" t="s">
        <v>7</v>
      </c>
      <c r="C25" s="53"/>
      <c r="D25" s="32">
        <v>22600</v>
      </c>
      <c r="E25" s="4"/>
    </row>
    <row r="26" spans="1:5" ht="15" customHeight="1">
      <c r="A26" s="31"/>
      <c r="B26" s="53"/>
      <c r="C26" s="53"/>
      <c r="D26" s="32"/>
      <c r="E26" s="4"/>
    </row>
    <row r="27" spans="1:5" ht="15" customHeight="1">
      <c r="A27" s="31"/>
      <c r="B27" s="53"/>
      <c r="C27" s="53"/>
      <c r="D27" s="32"/>
      <c r="E27" s="4"/>
    </row>
    <row r="28" spans="1:5" ht="15" customHeight="1">
      <c r="A28" s="31"/>
      <c r="B28" s="53"/>
      <c r="C28" s="53"/>
      <c r="D28" s="32"/>
      <c r="E28" s="4"/>
    </row>
    <row r="29" spans="1:5" ht="15" customHeight="1">
      <c r="A29" s="31"/>
      <c r="B29" s="53"/>
      <c r="C29" s="53"/>
      <c r="D29" s="32"/>
      <c r="E29" s="4"/>
    </row>
    <row r="31" ht="15" customHeight="1">
      <c r="A31" s="1" t="s">
        <v>131</v>
      </c>
    </row>
    <row r="32" ht="15" customHeight="1">
      <c r="A32" s="1" t="s">
        <v>132</v>
      </c>
    </row>
    <row r="34" ht="15" customHeight="1">
      <c r="A34" s="2" t="s">
        <v>133</v>
      </c>
    </row>
  </sheetData>
  <sheetProtection sheet="1" objects="1" scenarios="1" selectLockedCells="1"/>
  <mergeCells count="10">
    <mergeCell ref="B29:C29"/>
    <mergeCell ref="A6:F6"/>
    <mergeCell ref="A20:E20"/>
    <mergeCell ref="A21:E21"/>
    <mergeCell ref="A22:E22"/>
    <mergeCell ref="B24:C24"/>
    <mergeCell ref="B25:C25"/>
    <mergeCell ref="B26:C26"/>
    <mergeCell ref="B27:C27"/>
    <mergeCell ref="B28:C28"/>
  </mergeCells>
  <printOptions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F137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5" ht="15" customHeight="1">
      <c r="A1" s="51" t="s">
        <v>134</v>
      </c>
      <c r="B1" s="52"/>
      <c r="C1" s="52"/>
      <c r="D1" s="52"/>
      <c r="E1" s="52"/>
    </row>
    <row r="3" ht="15" customHeight="1">
      <c r="A3" s="2" t="s">
        <v>152</v>
      </c>
    </row>
    <row r="4" ht="15" customHeight="1">
      <c r="A4" s="2"/>
    </row>
    <row r="5" ht="15" customHeight="1">
      <c r="A5" s="33" t="s">
        <v>154</v>
      </c>
    </row>
    <row r="6" ht="15" customHeight="1">
      <c r="A6" s="33" t="s">
        <v>155</v>
      </c>
    </row>
    <row r="7" ht="15" customHeight="1">
      <c r="A7" s="33" t="s">
        <v>156</v>
      </c>
    </row>
    <row r="8" ht="15" customHeight="1">
      <c r="A8" s="33" t="s">
        <v>157</v>
      </c>
    </row>
    <row r="9" ht="15" customHeight="1">
      <c r="A9" s="33" t="s">
        <v>158</v>
      </c>
    </row>
    <row r="10" ht="15" customHeight="1">
      <c r="A10" s="33" t="s">
        <v>159</v>
      </c>
    </row>
    <row r="12" spans="1:6" ht="15" customHeight="1">
      <c r="A12" s="49" t="s">
        <v>120</v>
      </c>
      <c r="B12" s="49"/>
      <c r="C12" s="49"/>
      <c r="D12" s="49"/>
      <c r="E12" s="49"/>
      <c r="F12" s="49"/>
    </row>
    <row r="13" spans="1:6" ht="15" customHeight="1">
      <c r="A13" s="2" t="s">
        <v>46</v>
      </c>
      <c r="F13" s="17" t="s">
        <v>58</v>
      </c>
    </row>
    <row r="14" spans="1:6" ht="15" customHeight="1">
      <c r="A14" s="6" t="s">
        <v>4</v>
      </c>
      <c r="B14" s="6" t="s">
        <v>51</v>
      </c>
      <c r="C14" s="10" t="s">
        <v>47</v>
      </c>
      <c r="D14" s="12" t="s">
        <v>2</v>
      </c>
      <c r="E14" s="12" t="s">
        <v>3</v>
      </c>
      <c r="F14" s="12" t="s">
        <v>43</v>
      </c>
    </row>
    <row r="15" spans="1:6" ht="15" customHeight="1">
      <c r="A15" s="15">
        <v>39449</v>
      </c>
      <c r="B15" s="4"/>
      <c r="C15" s="11" t="s">
        <v>52</v>
      </c>
      <c r="D15" s="13">
        <v>40000</v>
      </c>
      <c r="E15" s="13"/>
      <c r="F15" s="13">
        <v>40000</v>
      </c>
    </row>
    <row r="16" spans="1:6" ht="15" customHeight="1">
      <c r="A16" s="15">
        <v>39450</v>
      </c>
      <c r="B16" s="4"/>
      <c r="C16" s="11" t="s">
        <v>52</v>
      </c>
      <c r="D16" s="13"/>
      <c r="E16" s="13">
        <v>20000</v>
      </c>
      <c r="F16" s="13">
        <v>20000</v>
      </c>
    </row>
    <row r="17" spans="1:6" ht="15" customHeight="1">
      <c r="A17" s="15">
        <v>39458</v>
      </c>
      <c r="B17" s="4"/>
      <c r="C17" s="11" t="s">
        <v>52</v>
      </c>
      <c r="D17" s="13"/>
      <c r="E17" s="13">
        <v>400</v>
      </c>
      <c r="F17" s="13">
        <v>19600</v>
      </c>
    </row>
    <row r="18" spans="1:6" ht="15" customHeight="1">
      <c r="A18" s="15">
        <v>39460</v>
      </c>
      <c r="B18" s="4"/>
      <c r="C18" s="11" t="s">
        <v>52</v>
      </c>
      <c r="D18" s="13">
        <v>4000</v>
      </c>
      <c r="E18" s="13"/>
      <c r="F18" s="13">
        <v>23600</v>
      </c>
    </row>
    <row r="19" spans="1:6" ht="15" customHeight="1">
      <c r="A19" s="15">
        <v>39462</v>
      </c>
      <c r="B19" s="4"/>
      <c r="C19" s="11" t="s">
        <v>52</v>
      </c>
      <c r="D19" s="13"/>
      <c r="E19" s="13">
        <v>600</v>
      </c>
      <c r="F19" s="13">
        <v>23000</v>
      </c>
    </row>
    <row r="20" spans="1:6" ht="15" customHeight="1">
      <c r="A20" s="15">
        <v>39464</v>
      </c>
      <c r="B20" s="4"/>
      <c r="C20" s="11" t="s">
        <v>52</v>
      </c>
      <c r="D20" s="13"/>
      <c r="E20" s="13">
        <v>500</v>
      </c>
      <c r="F20" s="13">
        <v>22500</v>
      </c>
    </row>
    <row r="21" spans="1:6" ht="15" customHeight="1">
      <c r="A21" s="15">
        <v>39466</v>
      </c>
      <c r="B21" s="4"/>
      <c r="C21" s="11" t="s">
        <v>52</v>
      </c>
      <c r="D21" s="13"/>
      <c r="E21" s="13">
        <v>500</v>
      </c>
      <c r="F21" s="13">
        <v>22000</v>
      </c>
    </row>
    <row r="22" spans="1:6" ht="15" customHeight="1">
      <c r="A22" s="15">
        <v>39470</v>
      </c>
      <c r="B22" s="4"/>
      <c r="C22" s="11" t="s">
        <v>52</v>
      </c>
      <c r="D22" s="13"/>
      <c r="E22" s="13">
        <v>400</v>
      </c>
      <c r="F22" s="13">
        <v>21600</v>
      </c>
    </row>
    <row r="23" spans="1:6" ht="15" customHeight="1">
      <c r="A23" s="15">
        <v>39472</v>
      </c>
      <c r="B23" s="4"/>
      <c r="C23" s="11" t="s">
        <v>52</v>
      </c>
      <c r="D23" s="13">
        <v>2000</v>
      </c>
      <c r="E23" s="13"/>
      <c r="F23" s="13">
        <v>23600</v>
      </c>
    </row>
    <row r="24" spans="1:6" ht="15" customHeight="1">
      <c r="A24" s="15">
        <v>39478</v>
      </c>
      <c r="B24" s="4"/>
      <c r="C24" s="11" t="s">
        <v>52</v>
      </c>
      <c r="D24" s="13"/>
      <c r="E24" s="13">
        <v>1000</v>
      </c>
      <c r="F24" s="13">
        <v>22600</v>
      </c>
    </row>
    <row r="26" spans="1:6" ht="15" customHeight="1">
      <c r="A26" s="2" t="s">
        <v>87</v>
      </c>
      <c r="F26" s="17" t="s">
        <v>102</v>
      </c>
    </row>
    <row r="27" spans="1:6" ht="15" customHeight="1">
      <c r="A27" s="6" t="s">
        <v>4</v>
      </c>
      <c r="B27" s="6" t="s">
        <v>51</v>
      </c>
      <c r="C27" s="10" t="s">
        <v>47</v>
      </c>
      <c r="D27" s="12" t="s">
        <v>2</v>
      </c>
      <c r="E27" s="12" t="s">
        <v>3</v>
      </c>
      <c r="F27" s="12" t="s">
        <v>43</v>
      </c>
    </row>
    <row r="28" spans="1:6" ht="15" customHeight="1">
      <c r="A28" s="15">
        <v>39468</v>
      </c>
      <c r="B28" s="4" t="s">
        <v>122</v>
      </c>
      <c r="C28" s="11" t="s">
        <v>52</v>
      </c>
      <c r="D28" s="13">
        <v>2000</v>
      </c>
      <c r="E28" s="13"/>
      <c r="F28" s="13">
        <v>2000</v>
      </c>
    </row>
    <row r="29" spans="1:6" ht="15" customHeight="1">
      <c r="A29" s="15">
        <v>39472</v>
      </c>
      <c r="B29" s="4" t="s">
        <v>122</v>
      </c>
      <c r="C29" s="11" t="s">
        <v>52</v>
      </c>
      <c r="D29" s="13"/>
      <c r="E29" s="13">
        <v>2000</v>
      </c>
      <c r="F29" s="13">
        <v>0</v>
      </c>
    </row>
    <row r="30" spans="1:6" ht="15" customHeight="1">
      <c r="A30" s="21"/>
      <c r="B30" s="9"/>
      <c r="C30" s="19"/>
      <c r="D30" s="22"/>
      <c r="E30" s="22"/>
      <c r="F30" s="22"/>
    </row>
    <row r="31" spans="1:6" ht="15" customHeight="1">
      <c r="A31" s="2" t="s">
        <v>88</v>
      </c>
      <c r="F31" s="17" t="s">
        <v>103</v>
      </c>
    </row>
    <row r="32" spans="1:6" ht="15" customHeight="1">
      <c r="A32" s="6" t="s">
        <v>4</v>
      </c>
      <c r="B32" s="6" t="s">
        <v>51</v>
      </c>
      <c r="C32" s="10" t="s">
        <v>47</v>
      </c>
      <c r="D32" s="12" t="s">
        <v>2</v>
      </c>
      <c r="E32" s="12" t="s">
        <v>3</v>
      </c>
      <c r="F32" s="12" t="s">
        <v>43</v>
      </c>
    </row>
    <row r="33" spans="1:6" ht="15" customHeight="1">
      <c r="A33" s="15">
        <v>39452</v>
      </c>
      <c r="B33" s="4"/>
      <c r="C33" s="11" t="s">
        <v>52</v>
      </c>
      <c r="D33" s="13">
        <v>500</v>
      </c>
      <c r="E33" s="13"/>
      <c r="F33" s="13">
        <v>500</v>
      </c>
    </row>
    <row r="35" spans="1:6" ht="15" customHeight="1">
      <c r="A35" s="2" t="s">
        <v>90</v>
      </c>
      <c r="F35" s="17" t="s">
        <v>105</v>
      </c>
    </row>
    <row r="36" spans="1:6" ht="15" customHeight="1">
      <c r="A36" s="6" t="s">
        <v>4</v>
      </c>
      <c r="B36" s="6" t="s">
        <v>51</v>
      </c>
      <c r="C36" s="10" t="s">
        <v>47</v>
      </c>
      <c r="D36" s="12" t="s">
        <v>2</v>
      </c>
      <c r="E36" s="12" t="s">
        <v>3</v>
      </c>
      <c r="F36" s="12" t="s">
        <v>43</v>
      </c>
    </row>
    <row r="37" spans="1:6" ht="15" customHeight="1">
      <c r="A37" s="15">
        <v>39449</v>
      </c>
      <c r="B37" s="4"/>
      <c r="C37" s="11" t="s">
        <v>52</v>
      </c>
      <c r="D37" s="13">
        <v>10000</v>
      </c>
      <c r="E37" s="13"/>
      <c r="F37" s="13">
        <v>10000</v>
      </c>
    </row>
    <row r="38" spans="1:6" ht="15" customHeight="1">
      <c r="A38" s="15">
        <v>39456</v>
      </c>
      <c r="B38" s="4"/>
      <c r="C38" s="11" t="s">
        <v>52</v>
      </c>
      <c r="D38" s="13">
        <v>2000</v>
      </c>
      <c r="E38" s="13"/>
      <c r="F38" s="13">
        <v>12000</v>
      </c>
    </row>
    <row r="39" spans="1:6" ht="15" customHeight="1">
      <c r="A39" s="15">
        <v>39466</v>
      </c>
      <c r="B39" s="4" t="s">
        <v>118</v>
      </c>
      <c r="C39" s="11" t="s">
        <v>52</v>
      </c>
      <c r="D39" s="13">
        <v>600</v>
      </c>
      <c r="E39" s="13"/>
      <c r="F39" s="13">
        <v>12600</v>
      </c>
    </row>
    <row r="40" spans="1:6" ht="15" customHeight="1">
      <c r="A40" s="15">
        <v>39466</v>
      </c>
      <c r="B40" s="4" t="s">
        <v>119</v>
      </c>
      <c r="C40" s="11" t="s">
        <v>52</v>
      </c>
      <c r="D40" s="13"/>
      <c r="E40" s="13">
        <v>100</v>
      </c>
      <c r="F40" s="13">
        <v>12500</v>
      </c>
    </row>
    <row r="42" spans="1:6" ht="15" customHeight="1">
      <c r="A42" s="2" t="s">
        <v>89</v>
      </c>
      <c r="F42" s="17" t="s">
        <v>104</v>
      </c>
    </row>
    <row r="43" spans="1:6" ht="15" customHeight="1">
      <c r="A43" s="6" t="s">
        <v>4</v>
      </c>
      <c r="B43" s="6" t="s">
        <v>51</v>
      </c>
      <c r="C43" s="10" t="s">
        <v>47</v>
      </c>
      <c r="D43" s="12" t="s">
        <v>2</v>
      </c>
      <c r="E43" s="12" t="s">
        <v>3</v>
      </c>
      <c r="F43" s="12" t="s">
        <v>43</v>
      </c>
    </row>
    <row r="44" spans="1:6" ht="15" customHeight="1">
      <c r="A44" s="15">
        <v>39454</v>
      </c>
      <c r="B44" s="4"/>
      <c r="C44" s="11" t="s">
        <v>52</v>
      </c>
      <c r="D44" s="13">
        <v>16000</v>
      </c>
      <c r="E44" s="13"/>
      <c r="F44" s="13">
        <v>16000</v>
      </c>
    </row>
    <row r="45" spans="1:6" ht="15" customHeight="1">
      <c r="A45" s="21"/>
      <c r="B45" s="9"/>
      <c r="C45" s="19"/>
      <c r="D45" s="22"/>
      <c r="E45" s="22"/>
      <c r="F45" s="22"/>
    </row>
    <row r="46" spans="1:6" ht="15" customHeight="1">
      <c r="A46" s="2" t="s">
        <v>91</v>
      </c>
      <c r="F46" s="17" t="s">
        <v>106</v>
      </c>
    </row>
    <row r="47" spans="1:6" ht="15" customHeight="1">
      <c r="A47" s="6" t="s">
        <v>4</v>
      </c>
      <c r="B47" s="6" t="s">
        <v>51</v>
      </c>
      <c r="C47" s="10" t="s">
        <v>47</v>
      </c>
      <c r="D47" s="12" t="s">
        <v>2</v>
      </c>
      <c r="E47" s="12" t="s">
        <v>3</v>
      </c>
      <c r="F47" s="12" t="s">
        <v>43</v>
      </c>
    </row>
    <row r="48" spans="1:6" ht="15" customHeight="1">
      <c r="A48" s="15">
        <v>39450</v>
      </c>
      <c r="B48" s="4"/>
      <c r="C48" s="11" t="s">
        <v>52</v>
      </c>
      <c r="D48" s="13">
        <v>130000</v>
      </c>
      <c r="E48" s="13"/>
      <c r="F48" s="13">
        <v>130000</v>
      </c>
    </row>
    <row r="50" spans="1:6" ht="15" customHeight="1">
      <c r="A50" s="2" t="s">
        <v>92</v>
      </c>
      <c r="F50" s="17" t="s">
        <v>107</v>
      </c>
    </row>
    <row r="51" spans="1:6" ht="15" customHeight="1">
      <c r="A51" s="6" t="s">
        <v>4</v>
      </c>
      <c r="B51" s="6" t="s">
        <v>51</v>
      </c>
      <c r="C51" s="10" t="s">
        <v>47</v>
      </c>
      <c r="D51" s="12" t="s">
        <v>2</v>
      </c>
      <c r="E51" s="12" t="s">
        <v>3</v>
      </c>
      <c r="F51" s="12" t="s">
        <v>43</v>
      </c>
    </row>
    <row r="52" spans="1:6" ht="15" customHeight="1">
      <c r="A52" s="15">
        <v>39450</v>
      </c>
      <c r="B52" s="4"/>
      <c r="C52" s="11" t="s">
        <v>52</v>
      </c>
      <c r="D52" s="13">
        <v>30000</v>
      </c>
      <c r="E52" s="13"/>
      <c r="F52" s="13">
        <v>30000</v>
      </c>
    </row>
    <row r="54" spans="1:6" ht="15" customHeight="1">
      <c r="A54" s="2" t="s">
        <v>93</v>
      </c>
      <c r="F54" s="17" t="s">
        <v>108</v>
      </c>
    </row>
    <row r="55" spans="1:6" ht="15" customHeight="1">
      <c r="A55" s="6" t="s">
        <v>4</v>
      </c>
      <c r="B55" s="6" t="s">
        <v>51</v>
      </c>
      <c r="C55" s="10" t="s">
        <v>47</v>
      </c>
      <c r="D55" s="12" t="s">
        <v>2</v>
      </c>
      <c r="E55" s="12" t="s">
        <v>3</v>
      </c>
      <c r="F55" s="12" t="s">
        <v>43</v>
      </c>
    </row>
    <row r="56" spans="1:6" ht="15" customHeight="1">
      <c r="A56" s="15">
        <v>39452</v>
      </c>
      <c r="B56" s="4" t="s">
        <v>121</v>
      </c>
      <c r="C56" s="11" t="s">
        <v>52</v>
      </c>
      <c r="D56" s="13"/>
      <c r="E56" s="13">
        <v>500</v>
      </c>
      <c r="F56" s="13">
        <v>500</v>
      </c>
    </row>
    <row r="57" spans="1:6" ht="15" customHeight="1">
      <c r="A57" s="15">
        <v>39456</v>
      </c>
      <c r="B57" s="4" t="s">
        <v>124</v>
      </c>
      <c r="C57" s="11" t="s">
        <v>52</v>
      </c>
      <c r="D57" s="13"/>
      <c r="E57" s="13">
        <v>2000</v>
      </c>
      <c r="F57" s="13">
        <v>2500</v>
      </c>
    </row>
    <row r="58" spans="1:6" ht="15" customHeight="1">
      <c r="A58" s="15">
        <v>39464</v>
      </c>
      <c r="B58" s="4" t="s">
        <v>121</v>
      </c>
      <c r="C58" s="11" t="s">
        <v>52</v>
      </c>
      <c r="D58" s="13">
        <v>500</v>
      </c>
      <c r="E58" s="13"/>
      <c r="F58" s="13">
        <v>2000</v>
      </c>
    </row>
    <row r="59" spans="1:6" ht="15" customHeight="1">
      <c r="A59" s="21"/>
      <c r="B59" s="9"/>
      <c r="C59" s="19"/>
      <c r="D59" s="22"/>
      <c r="E59" s="22"/>
      <c r="F59" s="22"/>
    </row>
    <row r="60" spans="1:6" ht="15" customHeight="1">
      <c r="A60" s="2" t="s">
        <v>94</v>
      </c>
      <c r="F60" s="17" t="s">
        <v>109</v>
      </c>
    </row>
    <row r="61" spans="1:6" ht="15" customHeight="1">
      <c r="A61" s="6" t="s">
        <v>4</v>
      </c>
      <c r="B61" s="6" t="s">
        <v>51</v>
      </c>
      <c r="C61" s="10" t="s">
        <v>47</v>
      </c>
      <c r="D61" s="12" t="s">
        <v>2</v>
      </c>
      <c r="E61" s="12" t="s">
        <v>3</v>
      </c>
      <c r="F61" s="12" t="s">
        <v>43</v>
      </c>
    </row>
    <row r="62" spans="1:6" ht="15" customHeight="1">
      <c r="A62" s="15">
        <v>39450</v>
      </c>
      <c r="B62" s="4"/>
      <c r="C62" s="11" t="s">
        <v>52</v>
      </c>
      <c r="D62" s="13"/>
      <c r="E62" s="13">
        <v>140000</v>
      </c>
      <c r="F62" s="13">
        <v>140000</v>
      </c>
    </row>
    <row r="64" spans="1:6" ht="15" customHeight="1">
      <c r="A64" s="2" t="s">
        <v>95</v>
      </c>
      <c r="F64" s="17" t="s">
        <v>110</v>
      </c>
    </row>
    <row r="65" spans="1:6" ht="15" customHeight="1">
      <c r="A65" s="6" t="s">
        <v>4</v>
      </c>
      <c r="B65" s="6" t="s">
        <v>51</v>
      </c>
      <c r="C65" s="10" t="s">
        <v>47</v>
      </c>
      <c r="D65" s="12" t="s">
        <v>2</v>
      </c>
      <c r="E65" s="12" t="s">
        <v>3</v>
      </c>
      <c r="F65" s="12" t="s">
        <v>43</v>
      </c>
    </row>
    <row r="66" spans="1:6" ht="15" customHeight="1">
      <c r="A66" s="15">
        <v>39449</v>
      </c>
      <c r="B66" s="4"/>
      <c r="C66" s="11" t="s">
        <v>52</v>
      </c>
      <c r="D66" s="13"/>
      <c r="E66" s="13">
        <v>50000</v>
      </c>
      <c r="F66" s="13">
        <v>50000</v>
      </c>
    </row>
    <row r="67" spans="1:6" ht="15" customHeight="1">
      <c r="A67" s="15">
        <v>39454</v>
      </c>
      <c r="B67" s="4"/>
      <c r="C67" s="11" t="s">
        <v>52</v>
      </c>
      <c r="D67" s="13"/>
      <c r="E67" s="13">
        <v>16000</v>
      </c>
      <c r="F67" s="13">
        <v>66000</v>
      </c>
    </row>
    <row r="69" spans="1:6" ht="15" customHeight="1">
      <c r="A69" s="2" t="s">
        <v>96</v>
      </c>
      <c r="F69" s="17" t="s">
        <v>111</v>
      </c>
    </row>
    <row r="70" spans="1:6" ht="15" customHeight="1">
      <c r="A70" s="6" t="s">
        <v>4</v>
      </c>
      <c r="B70" s="6" t="s">
        <v>51</v>
      </c>
      <c r="C70" s="10" t="s">
        <v>47</v>
      </c>
      <c r="D70" s="12" t="s">
        <v>2</v>
      </c>
      <c r="E70" s="12" t="s">
        <v>3</v>
      </c>
      <c r="F70" s="12" t="s">
        <v>43</v>
      </c>
    </row>
    <row r="71" spans="1:6" ht="15" customHeight="1">
      <c r="A71" s="15">
        <v>39478</v>
      </c>
      <c r="B71" s="4"/>
      <c r="C71" s="11" t="s">
        <v>52</v>
      </c>
      <c r="D71" s="13">
        <v>1000</v>
      </c>
      <c r="E71" s="13"/>
      <c r="F71" s="13">
        <v>1000</v>
      </c>
    </row>
    <row r="72" spans="1:6" ht="15" customHeight="1">
      <c r="A72" s="21"/>
      <c r="B72" s="9"/>
      <c r="C72" s="19"/>
      <c r="D72" s="22"/>
      <c r="E72" s="22"/>
      <c r="F72" s="22"/>
    </row>
    <row r="73" spans="1:6" ht="15" customHeight="1">
      <c r="A73" s="2" t="s">
        <v>97</v>
      </c>
      <c r="F73" s="17" t="s">
        <v>112</v>
      </c>
    </row>
    <row r="74" spans="1:6" ht="15" customHeight="1">
      <c r="A74" s="6" t="s">
        <v>4</v>
      </c>
      <c r="B74" s="6" t="s">
        <v>51</v>
      </c>
      <c r="C74" s="10" t="s">
        <v>47</v>
      </c>
      <c r="D74" s="12" t="s">
        <v>2</v>
      </c>
      <c r="E74" s="12" t="s">
        <v>3</v>
      </c>
      <c r="F74" s="12" t="s">
        <v>43</v>
      </c>
    </row>
    <row r="75" spans="1:6" ht="15" customHeight="1">
      <c r="A75" s="15">
        <v>39460</v>
      </c>
      <c r="B75" s="4"/>
      <c r="C75" s="11" t="s">
        <v>52</v>
      </c>
      <c r="D75" s="13"/>
      <c r="E75" s="13">
        <v>4000</v>
      </c>
      <c r="F75" s="13">
        <v>4000</v>
      </c>
    </row>
    <row r="77" spans="1:6" ht="15" customHeight="1">
      <c r="A77" s="2" t="s">
        <v>98</v>
      </c>
      <c r="F77" s="17" t="s">
        <v>113</v>
      </c>
    </row>
    <row r="78" spans="1:6" ht="15" customHeight="1">
      <c r="A78" s="6" t="s">
        <v>4</v>
      </c>
      <c r="B78" s="6" t="s">
        <v>51</v>
      </c>
      <c r="C78" s="10" t="s">
        <v>47</v>
      </c>
      <c r="D78" s="12" t="s">
        <v>2</v>
      </c>
      <c r="E78" s="12" t="s">
        <v>3</v>
      </c>
      <c r="F78" s="12" t="s">
        <v>43</v>
      </c>
    </row>
    <row r="79" spans="1:6" ht="15" customHeight="1">
      <c r="A79" s="15">
        <v>39468</v>
      </c>
      <c r="B79" s="4"/>
      <c r="C79" s="11" t="s">
        <v>52</v>
      </c>
      <c r="D79" s="13"/>
      <c r="E79" s="13">
        <v>2000</v>
      </c>
      <c r="F79" s="13">
        <v>2000</v>
      </c>
    </row>
    <row r="81" spans="1:6" ht="15" customHeight="1">
      <c r="A81" s="2" t="s">
        <v>100</v>
      </c>
      <c r="F81" s="17" t="s">
        <v>114</v>
      </c>
    </row>
    <row r="82" spans="1:6" ht="15" customHeight="1">
      <c r="A82" s="6" t="s">
        <v>4</v>
      </c>
      <c r="B82" s="6" t="s">
        <v>51</v>
      </c>
      <c r="C82" s="10" t="s">
        <v>47</v>
      </c>
      <c r="D82" s="12" t="s">
        <v>2</v>
      </c>
      <c r="E82" s="12" t="s">
        <v>3</v>
      </c>
      <c r="F82" s="12" t="s">
        <v>43</v>
      </c>
    </row>
    <row r="83" spans="1:6" ht="15" customHeight="1">
      <c r="A83" s="15">
        <v>39462</v>
      </c>
      <c r="B83" s="4"/>
      <c r="C83" s="11" t="s">
        <v>52</v>
      </c>
      <c r="D83" s="13">
        <v>600</v>
      </c>
      <c r="E83" s="13"/>
      <c r="F83" s="13">
        <v>600</v>
      </c>
    </row>
    <row r="84" spans="1:6" ht="15" customHeight="1">
      <c r="A84" s="21"/>
      <c r="B84" s="9"/>
      <c r="C84" s="19"/>
      <c r="D84" s="22"/>
      <c r="E84" s="22"/>
      <c r="F84" s="22"/>
    </row>
    <row r="85" spans="1:6" ht="15" customHeight="1">
      <c r="A85" s="2" t="s">
        <v>99</v>
      </c>
      <c r="F85" s="17" t="s">
        <v>115</v>
      </c>
    </row>
    <row r="86" spans="1:6" ht="15" customHeight="1">
      <c r="A86" s="6" t="s">
        <v>4</v>
      </c>
      <c r="B86" s="6" t="s">
        <v>51</v>
      </c>
      <c r="C86" s="10" t="s">
        <v>47</v>
      </c>
      <c r="D86" s="12" t="s">
        <v>2</v>
      </c>
      <c r="E86" s="12" t="s">
        <v>3</v>
      </c>
      <c r="F86" s="12" t="s">
        <v>43</v>
      </c>
    </row>
    <row r="87" spans="1:6" ht="15" customHeight="1">
      <c r="A87" s="15">
        <v>39458</v>
      </c>
      <c r="B87" s="4"/>
      <c r="C87" s="11" t="s">
        <v>52</v>
      </c>
      <c r="D87" s="13">
        <v>400</v>
      </c>
      <c r="E87" s="13"/>
      <c r="F87" s="13">
        <v>400</v>
      </c>
    </row>
    <row r="88" spans="1:6" ht="15" customHeight="1">
      <c r="A88" s="20">
        <v>39470</v>
      </c>
      <c r="B88" s="4"/>
      <c r="C88" s="11" t="s">
        <v>52</v>
      </c>
      <c r="D88" s="13">
        <v>400</v>
      </c>
      <c r="E88" s="13"/>
      <c r="F88" s="13">
        <v>800</v>
      </c>
    </row>
    <row r="91" spans="1:5" ht="15" customHeight="1">
      <c r="A91" s="49" t="s">
        <v>127</v>
      </c>
      <c r="B91" s="49"/>
      <c r="C91" s="49"/>
      <c r="D91" s="49"/>
      <c r="E91" s="49"/>
    </row>
    <row r="92" spans="1:5" ht="15" customHeight="1">
      <c r="A92" s="49" t="s">
        <v>126</v>
      </c>
      <c r="B92" s="49"/>
      <c r="C92" s="49"/>
      <c r="D92" s="49"/>
      <c r="E92" s="49"/>
    </row>
    <row r="93" spans="1:5" ht="15" customHeight="1">
      <c r="A93" s="64">
        <v>39478</v>
      </c>
      <c r="B93" s="64"/>
      <c r="C93" s="64"/>
      <c r="D93" s="64"/>
      <c r="E93" s="64"/>
    </row>
    <row r="94" spans="1:5" ht="15" customHeight="1">
      <c r="A94" s="30"/>
      <c r="B94" s="28"/>
      <c r="C94" s="28"/>
      <c r="D94" s="28"/>
      <c r="E94" s="28"/>
    </row>
    <row r="95" spans="1:5" ht="15" customHeight="1">
      <c r="A95" s="6" t="s">
        <v>128</v>
      </c>
      <c r="B95" s="55" t="s">
        <v>129</v>
      </c>
      <c r="C95" s="55"/>
      <c r="D95" s="12" t="s">
        <v>2</v>
      </c>
      <c r="E95" s="12" t="s">
        <v>3</v>
      </c>
    </row>
    <row r="96" spans="1:6" ht="15" customHeight="1">
      <c r="A96" s="35"/>
      <c r="B96" s="61"/>
      <c r="C96" s="61"/>
      <c r="D96" s="36"/>
      <c r="E96" s="36"/>
      <c r="F96" s="8"/>
    </row>
    <row r="97" spans="1:6" ht="15" customHeight="1">
      <c r="A97" s="35"/>
      <c r="B97" s="61"/>
      <c r="C97" s="61"/>
      <c r="D97" s="36"/>
      <c r="E97" s="36"/>
      <c r="F97" s="8"/>
    </row>
    <row r="98" spans="1:6" ht="15" customHeight="1">
      <c r="A98" s="35"/>
      <c r="B98" s="62"/>
      <c r="C98" s="63"/>
      <c r="D98" s="36"/>
      <c r="E98" s="36"/>
      <c r="F98" s="8"/>
    </row>
    <row r="99" spans="1:6" ht="15" customHeight="1">
      <c r="A99" s="35"/>
      <c r="B99" s="61"/>
      <c r="C99" s="61"/>
      <c r="D99" s="36"/>
      <c r="E99" s="36"/>
      <c r="F99" s="8"/>
    </row>
    <row r="100" spans="1:6" ht="15" customHeight="1">
      <c r="A100" s="35"/>
      <c r="B100" s="61"/>
      <c r="C100" s="61"/>
      <c r="D100" s="36"/>
      <c r="E100" s="36"/>
      <c r="F100" s="8"/>
    </row>
    <row r="101" spans="1:6" ht="15" customHeight="1">
      <c r="A101" s="35"/>
      <c r="B101" s="61"/>
      <c r="C101" s="61"/>
      <c r="D101" s="36"/>
      <c r="E101" s="36"/>
      <c r="F101" s="8"/>
    </row>
    <row r="102" spans="1:6" ht="15" customHeight="1">
      <c r="A102" s="35"/>
      <c r="B102" s="61"/>
      <c r="C102" s="61"/>
      <c r="D102" s="36"/>
      <c r="E102" s="36"/>
      <c r="F102" s="8"/>
    </row>
    <row r="103" spans="1:6" ht="15" customHeight="1">
      <c r="A103" s="35"/>
      <c r="B103" s="61"/>
      <c r="C103" s="61"/>
      <c r="D103" s="36"/>
      <c r="E103" s="36"/>
      <c r="F103" s="8"/>
    </row>
    <row r="104" spans="1:6" ht="15" customHeight="1">
      <c r="A104" s="35"/>
      <c r="B104" s="61"/>
      <c r="C104" s="61"/>
      <c r="D104" s="36"/>
      <c r="E104" s="36"/>
      <c r="F104" s="8"/>
    </row>
    <row r="105" spans="1:6" ht="15" customHeight="1">
      <c r="A105" s="35"/>
      <c r="B105" s="61"/>
      <c r="C105" s="61"/>
      <c r="D105" s="36"/>
      <c r="E105" s="36"/>
      <c r="F105" s="8"/>
    </row>
    <row r="106" spans="1:6" ht="15" customHeight="1">
      <c r="A106" s="35"/>
      <c r="B106" s="61"/>
      <c r="C106" s="61"/>
      <c r="D106" s="36"/>
      <c r="E106" s="36"/>
      <c r="F106" s="8"/>
    </row>
    <row r="107" spans="1:6" ht="15" customHeight="1">
      <c r="A107" s="35"/>
      <c r="B107" s="61"/>
      <c r="C107" s="61"/>
      <c r="D107" s="36"/>
      <c r="E107" s="36"/>
      <c r="F107" s="8"/>
    </row>
    <row r="108" spans="1:6" ht="15" customHeight="1">
      <c r="A108" s="35"/>
      <c r="B108" s="61"/>
      <c r="C108" s="61"/>
      <c r="D108" s="36"/>
      <c r="E108" s="36"/>
      <c r="F108" s="8"/>
    </row>
    <row r="109" spans="1:6" ht="15" customHeight="1">
      <c r="A109" s="35"/>
      <c r="B109" s="61"/>
      <c r="C109" s="61"/>
      <c r="D109" s="36"/>
      <c r="E109" s="36"/>
      <c r="F109" s="8"/>
    </row>
    <row r="110" spans="1:6" ht="15" customHeight="1" thickBot="1">
      <c r="A110" s="35"/>
      <c r="B110" s="61"/>
      <c r="C110" s="61"/>
      <c r="D110" s="37"/>
      <c r="E110" s="37"/>
      <c r="F110" s="8"/>
    </row>
    <row r="111" spans="1:6" ht="15" customHeight="1" thickBot="1" thickTop="1">
      <c r="A111" s="31"/>
      <c r="B111" s="58" t="s">
        <v>137</v>
      </c>
      <c r="C111" s="65"/>
      <c r="D111" s="38"/>
      <c r="E111" s="38"/>
      <c r="F111" s="8"/>
    </row>
    <row r="112" ht="15" customHeight="1" thickTop="1"/>
    <row r="116" ht="15" customHeight="1">
      <c r="A116" s="2" t="s">
        <v>160</v>
      </c>
    </row>
    <row r="117" spans="1:5" ht="15" customHeight="1">
      <c r="A117" s="49" t="s">
        <v>127</v>
      </c>
      <c r="B117" s="49"/>
      <c r="C117" s="49"/>
      <c r="D117" s="49"/>
      <c r="E117" s="49"/>
    </row>
    <row r="118" spans="1:5" ht="15" customHeight="1">
      <c r="A118" s="49" t="s">
        <v>126</v>
      </c>
      <c r="B118" s="49"/>
      <c r="C118" s="49"/>
      <c r="D118" s="49"/>
      <c r="E118" s="49"/>
    </row>
    <row r="119" spans="1:5" ht="15" customHeight="1">
      <c r="A119" s="64">
        <v>39478</v>
      </c>
      <c r="B119" s="64"/>
      <c r="C119" s="64"/>
      <c r="D119" s="64"/>
      <c r="E119" s="64"/>
    </row>
    <row r="120" spans="1:5" ht="15" customHeight="1">
      <c r="A120" s="30"/>
      <c r="B120" s="28"/>
      <c r="C120" s="28"/>
      <c r="D120" s="28"/>
      <c r="E120" s="28"/>
    </row>
    <row r="121" spans="1:5" ht="15" customHeight="1">
      <c r="A121" s="6" t="s">
        <v>128</v>
      </c>
      <c r="B121" s="55" t="s">
        <v>129</v>
      </c>
      <c r="C121" s="55"/>
      <c r="D121" s="12" t="s">
        <v>2</v>
      </c>
      <c r="E121" s="12" t="s">
        <v>3</v>
      </c>
    </row>
    <row r="122" spans="1:6" ht="15" customHeight="1">
      <c r="A122" s="35">
        <v>1020</v>
      </c>
      <c r="B122" s="61" t="s">
        <v>161</v>
      </c>
      <c r="C122" s="61"/>
      <c r="D122" s="36">
        <v>22600</v>
      </c>
      <c r="E122" s="36"/>
      <c r="F122" s="8"/>
    </row>
    <row r="123" spans="1:6" ht="15" customHeight="1">
      <c r="A123" s="35">
        <v>1200</v>
      </c>
      <c r="B123" s="62" t="s">
        <v>162</v>
      </c>
      <c r="C123" s="60"/>
      <c r="D123" s="36">
        <v>0</v>
      </c>
      <c r="E123" s="36"/>
      <c r="F123" s="8"/>
    </row>
    <row r="124" spans="1:6" ht="15" customHeight="1">
      <c r="A124" s="35">
        <v>1300</v>
      </c>
      <c r="B124" s="56" t="s">
        <v>163</v>
      </c>
      <c r="C124" s="57"/>
      <c r="D124" s="36">
        <v>500</v>
      </c>
      <c r="E124" s="36"/>
      <c r="F124" s="8"/>
    </row>
    <row r="125" spans="1:6" ht="15" customHeight="1">
      <c r="A125" s="35">
        <v>1600</v>
      </c>
      <c r="B125" s="56" t="s">
        <v>164</v>
      </c>
      <c r="C125" s="57"/>
      <c r="D125" s="36">
        <v>12500</v>
      </c>
      <c r="E125" s="36"/>
      <c r="F125" s="8"/>
    </row>
    <row r="126" spans="1:6" ht="15" customHeight="1">
      <c r="A126" s="35">
        <v>1650</v>
      </c>
      <c r="B126" s="56" t="s">
        <v>165</v>
      </c>
      <c r="C126" s="57"/>
      <c r="D126" s="36">
        <v>16000</v>
      </c>
      <c r="E126" s="36"/>
      <c r="F126" s="8"/>
    </row>
    <row r="127" spans="1:6" ht="15" customHeight="1">
      <c r="A127" s="35">
        <v>1700</v>
      </c>
      <c r="B127" s="56" t="s">
        <v>166</v>
      </c>
      <c r="C127" s="57"/>
      <c r="D127" s="36">
        <v>130000</v>
      </c>
      <c r="E127" s="36"/>
      <c r="F127" s="8"/>
    </row>
    <row r="128" spans="1:6" ht="15" customHeight="1">
      <c r="A128" s="35">
        <v>1800</v>
      </c>
      <c r="B128" s="56" t="s">
        <v>167</v>
      </c>
      <c r="C128" s="57"/>
      <c r="D128" s="36">
        <v>30000</v>
      </c>
      <c r="E128" s="36"/>
      <c r="F128" s="8"/>
    </row>
    <row r="129" spans="1:6" ht="15" customHeight="1">
      <c r="A129" s="35">
        <v>2200</v>
      </c>
      <c r="B129" s="56" t="s">
        <v>168</v>
      </c>
      <c r="C129" s="57"/>
      <c r="D129" s="36"/>
      <c r="E129" s="36">
        <v>2000</v>
      </c>
      <c r="F129" s="8"/>
    </row>
    <row r="130" spans="1:6" ht="15" customHeight="1">
      <c r="A130" s="35">
        <v>2600</v>
      </c>
      <c r="B130" s="62" t="s">
        <v>169</v>
      </c>
      <c r="C130" s="63"/>
      <c r="D130" s="36"/>
      <c r="E130" s="36">
        <v>140000</v>
      </c>
      <c r="F130" s="8"/>
    </row>
    <row r="131" spans="1:6" ht="15" customHeight="1">
      <c r="A131" s="35">
        <v>3100</v>
      </c>
      <c r="B131" s="62" t="s">
        <v>170</v>
      </c>
      <c r="C131" s="63"/>
      <c r="D131" s="36"/>
      <c r="E131" s="36">
        <v>66000</v>
      </c>
      <c r="F131" s="8"/>
    </row>
    <row r="132" spans="1:6" ht="15" customHeight="1">
      <c r="A132" s="35">
        <v>3200</v>
      </c>
      <c r="B132" s="62" t="s">
        <v>171</v>
      </c>
      <c r="C132" s="63"/>
      <c r="D132" s="36">
        <v>1000</v>
      </c>
      <c r="E132" s="36"/>
      <c r="F132" s="8"/>
    </row>
    <row r="133" spans="1:6" ht="15" customHeight="1">
      <c r="A133" s="35">
        <v>4100</v>
      </c>
      <c r="B133" s="62" t="s">
        <v>172</v>
      </c>
      <c r="C133" s="63"/>
      <c r="D133" s="36"/>
      <c r="E133" s="36">
        <v>4000</v>
      </c>
      <c r="F133" s="8"/>
    </row>
    <row r="134" spans="1:6" ht="15" customHeight="1">
      <c r="A134" s="35">
        <v>4200</v>
      </c>
      <c r="B134" s="62" t="s">
        <v>173</v>
      </c>
      <c r="C134" s="63"/>
      <c r="D134" s="36"/>
      <c r="E134" s="36">
        <v>2000</v>
      </c>
      <c r="F134" s="8"/>
    </row>
    <row r="135" spans="1:6" ht="15" customHeight="1">
      <c r="A135" s="35">
        <v>5100</v>
      </c>
      <c r="B135" s="61" t="s">
        <v>174</v>
      </c>
      <c r="C135" s="61"/>
      <c r="D135" s="36">
        <v>600</v>
      </c>
      <c r="E135" s="36"/>
      <c r="F135" s="8"/>
    </row>
    <row r="136" spans="1:6" ht="15" customHeight="1" thickBot="1">
      <c r="A136" s="35">
        <v>5200</v>
      </c>
      <c r="B136" s="61" t="s">
        <v>175</v>
      </c>
      <c r="C136" s="61"/>
      <c r="D136" s="36">
        <v>800</v>
      </c>
      <c r="E136" s="36"/>
      <c r="F136" s="8"/>
    </row>
    <row r="137" spans="1:6" ht="15" customHeight="1" thickBot="1" thickTop="1">
      <c r="A137" s="58" t="s">
        <v>137</v>
      </c>
      <c r="B137" s="59"/>
      <c r="C137" s="60"/>
      <c r="D137" s="38">
        <v>214000</v>
      </c>
      <c r="E137" s="38">
        <v>214000</v>
      </c>
      <c r="F137" s="8"/>
    </row>
    <row r="138" ht="15" customHeight="1" thickTop="1"/>
  </sheetData>
  <sheetProtection selectLockedCells="1"/>
  <mergeCells count="42">
    <mergeCell ref="A93:E93"/>
    <mergeCell ref="B95:C95"/>
    <mergeCell ref="B96:C96"/>
    <mergeCell ref="B109:C109"/>
    <mergeCell ref="B107:C107"/>
    <mergeCell ref="B106:C106"/>
    <mergeCell ref="B105:C105"/>
    <mergeCell ref="B99:C99"/>
    <mergeCell ref="B97:C97"/>
    <mergeCell ref="B108:C108"/>
    <mergeCell ref="A1:E1"/>
    <mergeCell ref="A91:E91"/>
    <mergeCell ref="A92:E92"/>
    <mergeCell ref="B110:C110"/>
    <mergeCell ref="B104:C104"/>
    <mergeCell ref="B103:C103"/>
    <mergeCell ref="B102:C102"/>
    <mergeCell ref="A12:F12"/>
    <mergeCell ref="B101:C101"/>
    <mergeCell ref="B100:C100"/>
    <mergeCell ref="A117:E117"/>
    <mergeCell ref="A118:E118"/>
    <mergeCell ref="A119:E119"/>
    <mergeCell ref="B111:C111"/>
    <mergeCell ref="B98:C98"/>
    <mergeCell ref="B123:C123"/>
    <mergeCell ref="B130:C130"/>
    <mergeCell ref="B131:C131"/>
    <mergeCell ref="B126:C126"/>
    <mergeCell ref="B127:C127"/>
    <mergeCell ref="B128:C128"/>
    <mergeCell ref="B129:C129"/>
    <mergeCell ref="B121:C121"/>
    <mergeCell ref="B122:C122"/>
    <mergeCell ref="B124:C124"/>
    <mergeCell ref="B125:C125"/>
    <mergeCell ref="A137:C137"/>
    <mergeCell ref="B136:C136"/>
    <mergeCell ref="B134:C134"/>
    <mergeCell ref="B135:C135"/>
    <mergeCell ref="B132:C132"/>
    <mergeCell ref="B133:C133"/>
  </mergeCells>
  <printOptions/>
  <pageMargins left="0.5" right="0.5" top="0.5" bottom="0.5" header="0.5" footer="0.5"/>
  <pageSetup horizontalDpi="600" verticalDpi="600" orientation="landscape" r:id="rId2"/>
  <rowBreaks count="3" manualBreakCount="3">
    <brk id="34" max="255" man="1"/>
    <brk id="88" max="255" man="1"/>
    <brk id="115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F139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5" ht="15" customHeight="1">
      <c r="A1" s="51" t="s">
        <v>135</v>
      </c>
      <c r="B1" s="66"/>
      <c r="C1" s="66"/>
      <c r="D1" s="66"/>
      <c r="E1" s="66"/>
    </row>
    <row r="2" spans="1:5" ht="15" customHeight="1">
      <c r="A2" s="29"/>
      <c r="B2" s="34"/>
      <c r="C2" s="34"/>
      <c r="D2" s="34"/>
      <c r="E2" s="34"/>
    </row>
    <row r="3" ht="15" customHeight="1">
      <c r="A3" s="2" t="s">
        <v>152</v>
      </c>
    </row>
    <row r="4" ht="15" customHeight="1">
      <c r="A4" s="2"/>
    </row>
    <row r="5" ht="15" customHeight="1">
      <c r="A5" s="33" t="s">
        <v>154</v>
      </c>
    </row>
    <row r="6" ht="15" customHeight="1">
      <c r="A6" s="33" t="s">
        <v>155</v>
      </c>
    </row>
    <row r="7" ht="15" customHeight="1">
      <c r="A7" s="33" t="s">
        <v>156</v>
      </c>
    </row>
    <row r="8" ht="15" customHeight="1">
      <c r="A8" s="33" t="s">
        <v>157</v>
      </c>
    </row>
    <row r="9" ht="15" customHeight="1">
      <c r="A9" s="33" t="s">
        <v>158</v>
      </c>
    </row>
    <row r="10" ht="15" customHeight="1">
      <c r="A10" s="33" t="s">
        <v>159</v>
      </c>
    </row>
    <row r="12" spans="1:6" ht="15" customHeight="1">
      <c r="A12" s="49" t="s">
        <v>120</v>
      </c>
      <c r="B12" s="49"/>
      <c r="C12" s="49"/>
      <c r="D12" s="49"/>
      <c r="E12" s="49"/>
      <c r="F12" s="49"/>
    </row>
    <row r="13" spans="1:6" ht="15" customHeight="1">
      <c r="A13" s="2" t="s">
        <v>46</v>
      </c>
      <c r="F13" s="17" t="s">
        <v>58</v>
      </c>
    </row>
    <row r="14" spans="1:6" ht="15" customHeight="1">
      <c r="A14" s="6" t="s">
        <v>4</v>
      </c>
      <c r="B14" s="6" t="s">
        <v>51</v>
      </c>
      <c r="C14" s="10" t="s">
        <v>47</v>
      </c>
      <c r="D14" s="12" t="s">
        <v>2</v>
      </c>
      <c r="E14" s="12" t="s">
        <v>3</v>
      </c>
      <c r="F14" s="12" t="s">
        <v>43</v>
      </c>
    </row>
    <row r="15" spans="1:6" ht="15" customHeight="1">
      <c r="A15" s="15">
        <v>39449</v>
      </c>
      <c r="B15" s="4"/>
      <c r="C15" s="11" t="s">
        <v>52</v>
      </c>
      <c r="D15" s="13">
        <v>50000</v>
      </c>
      <c r="E15" s="13"/>
      <c r="F15" s="13">
        <v>50000</v>
      </c>
    </row>
    <row r="16" spans="1:6" ht="15" customHeight="1">
      <c r="A16" s="15">
        <v>39450</v>
      </c>
      <c r="B16" s="4"/>
      <c r="C16" s="11" t="s">
        <v>52</v>
      </c>
      <c r="D16" s="13"/>
      <c r="E16" s="13">
        <v>43500</v>
      </c>
      <c r="F16" s="13">
        <v>6500</v>
      </c>
    </row>
    <row r="17" spans="1:6" ht="15" customHeight="1">
      <c r="A17" s="15">
        <v>39458</v>
      </c>
      <c r="B17" s="4"/>
      <c r="C17" s="11" t="s">
        <v>52</v>
      </c>
      <c r="D17" s="13"/>
      <c r="E17" s="13">
        <v>800</v>
      </c>
      <c r="F17" s="13">
        <v>5700</v>
      </c>
    </row>
    <row r="18" spans="1:6" ht="15" customHeight="1">
      <c r="A18" s="15">
        <v>39460</v>
      </c>
      <c r="B18" s="4"/>
      <c r="C18" s="11" t="s">
        <v>52</v>
      </c>
      <c r="D18" s="13">
        <v>3500</v>
      </c>
      <c r="E18" s="13"/>
      <c r="F18" s="13">
        <v>9200</v>
      </c>
    </row>
    <row r="19" spans="1:6" ht="15" customHeight="1">
      <c r="A19" s="15">
        <v>39462</v>
      </c>
      <c r="B19" s="4"/>
      <c r="C19" s="11" t="s">
        <v>52</v>
      </c>
      <c r="D19" s="13"/>
      <c r="E19" s="13">
        <v>450</v>
      </c>
      <c r="F19" s="13">
        <v>8750</v>
      </c>
    </row>
    <row r="20" spans="1:6" ht="15" customHeight="1">
      <c r="A20" s="15">
        <v>39464</v>
      </c>
      <c r="B20" s="4"/>
      <c r="C20" s="11" t="s">
        <v>52</v>
      </c>
      <c r="D20" s="13"/>
      <c r="E20" s="13">
        <v>480</v>
      </c>
      <c r="F20" s="13">
        <v>8270</v>
      </c>
    </row>
    <row r="21" spans="1:6" ht="15" customHeight="1">
      <c r="A21" s="15">
        <v>39466</v>
      </c>
      <c r="B21" s="4"/>
      <c r="C21" s="11" t="s">
        <v>52</v>
      </c>
      <c r="D21" s="13"/>
      <c r="E21" s="13">
        <v>1000</v>
      </c>
      <c r="F21" s="13">
        <v>7270</v>
      </c>
    </row>
    <row r="22" spans="1:6" ht="15" customHeight="1">
      <c r="A22" s="15">
        <v>39470</v>
      </c>
      <c r="B22" s="4"/>
      <c r="C22" s="11" t="s">
        <v>52</v>
      </c>
      <c r="D22" s="13"/>
      <c r="E22" s="13">
        <v>800</v>
      </c>
      <c r="F22" s="13">
        <v>6470</v>
      </c>
    </row>
    <row r="23" spans="1:6" ht="15" customHeight="1">
      <c r="A23" s="15">
        <v>39472</v>
      </c>
      <c r="B23" s="4"/>
      <c r="C23" s="11" t="s">
        <v>52</v>
      </c>
      <c r="D23" s="13">
        <v>1300</v>
      </c>
      <c r="E23" s="13"/>
      <c r="F23" s="13">
        <v>7770</v>
      </c>
    </row>
    <row r="24" spans="1:6" ht="15" customHeight="1">
      <c r="A24" s="15">
        <v>39478</v>
      </c>
      <c r="B24" s="4"/>
      <c r="C24" s="11" t="s">
        <v>52</v>
      </c>
      <c r="D24" s="13"/>
      <c r="E24" s="13">
        <v>1800</v>
      </c>
      <c r="F24" s="13">
        <v>5970</v>
      </c>
    </row>
    <row r="26" spans="1:6" ht="15" customHeight="1">
      <c r="A26" s="2" t="s">
        <v>87</v>
      </c>
      <c r="F26" s="17" t="s">
        <v>102</v>
      </c>
    </row>
    <row r="27" spans="1:6" ht="15" customHeight="1">
      <c r="A27" s="6" t="s">
        <v>4</v>
      </c>
      <c r="B27" s="6" t="s">
        <v>51</v>
      </c>
      <c r="C27" s="10" t="s">
        <v>47</v>
      </c>
      <c r="D27" s="12" t="s">
        <v>2</v>
      </c>
      <c r="E27" s="12" t="s">
        <v>3</v>
      </c>
      <c r="F27" s="12" t="s">
        <v>43</v>
      </c>
    </row>
    <row r="28" spans="1:6" ht="15" customHeight="1">
      <c r="A28" s="15">
        <v>39468</v>
      </c>
      <c r="B28" s="4" t="s">
        <v>122</v>
      </c>
      <c r="C28" s="11" t="s">
        <v>52</v>
      </c>
      <c r="D28" s="13">
        <v>1300</v>
      </c>
      <c r="E28" s="13"/>
      <c r="F28" s="13">
        <v>1300</v>
      </c>
    </row>
    <row r="29" spans="1:6" ht="15" customHeight="1">
      <c r="A29" s="15">
        <v>39472</v>
      </c>
      <c r="B29" s="4" t="s">
        <v>122</v>
      </c>
      <c r="C29" s="11" t="s">
        <v>52</v>
      </c>
      <c r="D29" s="13"/>
      <c r="E29" s="13">
        <v>1300</v>
      </c>
      <c r="F29" s="13">
        <v>0</v>
      </c>
    </row>
    <row r="30" spans="1:6" ht="15" customHeight="1">
      <c r="A30" s="21"/>
      <c r="B30" s="9"/>
      <c r="C30" s="19"/>
      <c r="D30" s="22"/>
      <c r="E30" s="22"/>
      <c r="F30" s="22"/>
    </row>
    <row r="31" spans="1:6" ht="15" customHeight="1">
      <c r="A31" s="2" t="s">
        <v>88</v>
      </c>
      <c r="F31" s="17" t="s">
        <v>103</v>
      </c>
    </row>
    <row r="32" spans="1:6" ht="15" customHeight="1">
      <c r="A32" s="6" t="s">
        <v>4</v>
      </c>
      <c r="B32" s="6" t="s">
        <v>51</v>
      </c>
      <c r="C32" s="10" t="s">
        <v>47</v>
      </c>
      <c r="D32" s="12" t="s">
        <v>2</v>
      </c>
      <c r="E32" s="12" t="s">
        <v>3</v>
      </c>
      <c r="F32" s="12" t="s">
        <v>43</v>
      </c>
    </row>
    <row r="33" spans="1:6" ht="15" customHeight="1">
      <c r="A33" s="15">
        <v>39452</v>
      </c>
      <c r="B33" s="4"/>
      <c r="C33" s="11" t="s">
        <v>52</v>
      </c>
      <c r="D33" s="13">
        <v>480</v>
      </c>
      <c r="E33" s="13"/>
      <c r="F33" s="13">
        <v>480</v>
      </c>
    </row>
    <row r="35" spans="1:6" ht="15" customHeight="1">
      <c r="A35" s="2" t="s">
        <v>90</v>
      </c>
      <c r="F35" s="17" t="s">
        <v>105</v>
      </c>
    </row>
    <row r="36" spans="1:6" ht="15" customHeight="1">
      <c r="A36" s="6" t="s">
        <v>4</v>
      </c>
      <c r="B36" s="6" t="s">
        <v>51</v>
      </c>
      <c r="C36" s="10" t="s">
        <v>47</v>
      </c>
      <c r="D36" s="12" t="s">
        <v>2</v>
      </c>
      <c r="E36" s="12" t="s">
        <v>3</v>
      </c>
      <c r="F36" s="12" t="s">
        <v>43</v>
      </c>
    </row>
    <row r="37" spans="1:6" ht="15" customHeight="1">
      <c r="A37" s="15">
        <v>39449</v>
      </c>
      <c r="B37" s="4"/>
      <c r="C37" s="11" t="s">
        <v>52</v>
      </c>
      <c r="D37" s="13">
        <v>20000</v>
      </c>
      <c r="E37" s="13"/>
      <c r="F37" s="13">
        <v>20000</v>
      </c>
    </row>
    <row r="38" spans="1:6" ht="15" customHeight="1">
      <c r="A38" s="15">
        <v>39456</v>
      </c>
      <c r="B38" s="4"/>
      <c r="C38" s="11" t="s">
        <v>52</v>
      </c>
      <c r="D38" s="13">
        <v>2500</v>
      </c>
      <c r="E38" s="13"/>
      <c r="F38" s="13">
        <v>22500</v>
      </c>
    </row>
    <row r="39" spans="1:6" ht="15" customHeight="1">
      <c r="A39" s="15">
        <v>39466</v>
      </c>
      <c r="B39" s="4" t="s">
        <v>118</v>
      </c>
      <c r="C39" s="11" t="s">
        <v>52</v>
      </c>
      <c r="D39" s="13">
        <v>1200</v>
      </c>
      <c r="E39" s="13"/>
      <c r="F39" s="13">
        <v>23700</v>
      </c>
    </row>
    <row r="40" spans="1:6" ht="15" customHeight="1">
      <c r="A40" s="15">
        <v>39466</v>
      </c>
      <c r="B40" s="4" t="s">
        <v>119</v>
      </c>
      <c r="C40" s="11" t="s">
        <v>52</v>
      </c>
      <c r="D40" s="13"/>
      <c r="E40" s="13">
        <v>200</v>
      </c>
      <c r="F40" s="13">
        <v>23500</v>
      </c>
    </row>
    <row r="42" spans="1:6" ht="15" customHeight="1">
      <c r="A42" s="2" t="s">
        <v>89</v>
      </c>
      <c r="F42" s="17" t="s">
        <v>104</v>
      </c>
    </row>
    <row r="43" spans="1:6" ht="15" customHeight="1">
      <c r="A43" s="6" t="s">
        <v>4</v>
      </c>
      <c r="B43" s="6" t="s">
        <v>51</v>
      </c>
      <c r="C43" s="10" t="s">
        <v>47</v>
      </c>
      <c r="D43" s="12" t="s">
        <v>2</v>
      </c>
      <c r="E43" s="12" t="s">
        <v>3</v>
      </c>
      <c r="F43" s="12" t="s">
        <v>43</v>
      </c>
    </row>
    <row r="44" spans="1:6" ht="15" customHeight="1">
      <c r="A44" s="15">
        <v>39454</v>
      </c>
      <c r="B44" s="4"/>
      <c r="C44" s="11" t="s">
        <v>52</v>
      </c>
      <c r="D44" s="13">
        <v>17200</v>
      </c>
      <c r="E44" s="13"/>
      <c r="F44" s="13">
        <v>17200</v>
      </c>
    </row>
    <row r="45" spans="1:6" ht="15" customHeight="1">
      <c r="A45" s="21"/>
      <c r="B45" s="9"/>
      <c r="C45" s="19"/>
      <c r="D45" s="22"/>
      <c r="E45" s="22"/>
      <c r="F45" s="22"/>
    </row>
    <row r="46" spans="1:6" ht="15" customHeight="1">
      <c r="A46" s="2" t="s">
        <v>91</v>
      </c>
      <c r="F46" s="17" t="s">
        <v>106</v>
      </c>
    </row>
    <row r="47" spans="1:6" ht="15" customHeight="1">
      <c r="A47" s="6" t="s">
        <v>4</v>
      </c>
      <c r="B47" s="6" t="s">
        <v>51</v>
      </c>
      <c r="C47" s="10" t="s">
        <v>47</v>
      </c>
      <c r="D47" s="12" t="s">
        <v>2</v>
      </c>
      <c r="E47" s="12" t="s">
        <v>3</v>
      </c>
      <c r="F47" s="12" t="s">
        <v>43</v>
      </c>
    </row>
    <row r="48" spans="1:6" ht="15" customHeight="1">
      <c r="A48" s="15">
        <v>39450</v>
      </c>
      <c r="B48" s="4"/>
      <c r="C48" s="11" t="s">
        <v>52</v>
      </c>
      <c r="D48" s="13">
        <v>230000</v>
      </c>
      <c r="E48" s="13"/>
      <c r="F48" s="13">
        <v>230000</v>
      </c>
    </row>
    <row r="50" spans="1:6" ht="15" customHeight="1">
      <c r="A50" s="2" t="s">
        <v>92</v>
      </c>
      <c r="F50" s="17" t="s">
        <v>107</v>
      </c>
    </row>
    <row r="51" spans="1:6" ht="15" customHeight="1">
      <c r="A51" s="6" t="s">
        <v>4</v>
      </c>
      <c r="B51" s="6" t="s">
        <v>51</v>
      </c>
      <c r="C51" s="10" t="s">
        <v>47</v>
      </c>
      <c r="D51" s="12" t="s">
        <v>2</v>
      </c>
      <c r="E51" s="12" t="s">
        <v>3</v>
      </c>
      <c r="F51" s="12" t="s">
        <v>43</v>
      </c>
    </row>
    <row r="52" spans="1:6" ht="15" customHeight="1">
      <c r="A52" s="15">
        <v>39450</v>
      </c>
      <c r="B52" s="4"/>
      <c r="C52" s="11" t="s">
        <v>52</v>
      </c>
      <c r="D52" s="13">
        <v>60000</v>
      </c>
      <c r="E52" s="13"/>
      <c r="F52" s="13">
        <v>60000</v>
      </c>
    </row>
    <row r="54" spans="1:6" ht="15" customHeight="1">
      <c r="A54" s="2" t="s">
        <v>93</v>
      </c>
      <c r="F54" s="17" t="s">
        <v>108</v>
      </c>
    </row>
    <row r="55" spans="1:6" ht="15" customHeight="1">
      <c r="A55" s="6" t="s">
        <v>4</v>
      </c>
      <c r="B55" s="6" t="s">
        <v>51</v>
      </c>
      <c r="C55" s="10" t="s">
        <v>47</v>
      </c>
      <c r="D55" s="12" t="s">
        <v>2</v>
      </c>
      <c r="E55" s="12" t="s">
        <v>3</v>
      </c>
      <c r="F55" s="12" t="s">
        <v>43</v>
      </c>
    </row>
    <row r="56" spans="1:6" ht="15" customHeight="1">
      <c r="A56" s="15">
        <v>39452</v>
      </c>
      <c r="B56" s="4" t="s">
        <v>121</v>
      </c>
      <c r="C56" s="11" t="s">
        <v>52</v>
      </c>
      <c r="D56" s="13"/>
      <c r="E56" s="13">
        <v>480</v>
      </c>
      <c r="F56" s="13">
        <v>480</v>
      </c>
    </row>
    <row r="57" spans="1:6" ht="15" customHeight="1">
      <c r="A57" s="15">
        <v>39456</v>
      </c>
      <c r="B57" s="4" t="s">
        <v>123</v>
      </c>
      <c r="C57" s="11" t="s">
        <v>52</v>
      </c>
      <c r="D57" s="13"/>
      <c r="E57" s="13">
        <v>2500</v>
      </c>
      <c r="F57" s="13">
        <v>2980</v>
      </c>
    </row>
    <row r="58" spans="1:6" ht="15" customHeight="1">
      <c r="A58" s="15">
        <v>39464</v>
      </c>
      <c r="B58" s="4" t="s">
        <v>121</v>
      </c>
      <c r="C58" s="11" t="s">
        <v>52</v>
      </c>
      <c r="D58" s="13">
        <v>480</v>
      </c>
      <c r="E58" s="13"/>
      <c r="F58" s="13">
        <v>2500</v>
      </c>
    </row>
    <row r="59" spans="1:6" ht="15" customHeight="1">
      <c r="A59" s="21"/>
      <c r="B59" s="9"/>
      <c r="C59" s="19"/>
      <c r="D59" s="22"/>
      <c r="E59" s="22"/>
      <c r="F59" s="22"/>
    </row>
    <row r="60" spans="1:6" ht="15" customHeight="1">
      <c r="A60" s="2" t="s">
        <v>94</v>
      </c>
      <c r="F60" s="17" t="s">
        <v>109</v>
      </c>
    </row>
    <row r="61" spans="1:6" ht="15" customHeight="1">
      <c r="A61" s="6" t="s">
        <v>4</v>
      </c>
      <c r="B61" s="6" t="s">
        <v>51</v>
      </c>
      <c r="C61" s="10" t="s">
        <v>47</v>
      </c>
      <c r="D61" s="12" t="s">
        <v>2</v>
      </c>
      <c r="E61" s="12" t="s">
        <v>3</v>
      </c>
      <c r="F61" s="12" t="s">
        <v>43</v>
      </c>
    </row>
    <row r="62" spans="1:6" ht="15" customHeight="1">
      <c r="A62" s="15">
        <v>39450</v>
      </c>
      <c r="B62" s="4"/>
      <c r="C62" s="11" t="s">
        <v>52</v>
      </c>
      <c r="D62" s="13"/>
      <c r="E62" s="13">
        <v>246500</v>
      </c>
      <c r="F62" s="13">
        <v>246500</v>
      </c>
    </row>
    <row r="64" spans="1:6" ht="15" customHeight="1">
      <c r="A64" s="2" t="s">
        <v>95</v>
      </c>
      <c r="F64" s="17" t="s">
        <v>110</v>
      </c>
    </row>
    <row r="65" spans="1:6" ht="15" customHeight="1">
      <c r="A65" s="6" t="s">
        <v>4</v>
      </c>
      <c r="B65" s="6" t="s">
        <v>51</v>
      </c>
      <c r="C65" s="10" t="s">
        <v>47</v>
      </c>
      <c r="D65" s="12" t="s">
        <v>2</v>
      </c>
      <c r="E65" s="12" t="s">
        <v>3</v>
      </c>
      <c r="F65" s="12" t="s">
        <v>43</v>
      </c>
    </row>
    <row r="66" spans="1:6" ht="15" customHeight="1">
      <c r="A66" s="15">
        <v>39449</v>
      </c>
      <c r="B66" s="4"/>
      <c r="C66" s="11" t="s">
        <v>52</v>
      </c>
      <c r="D66" s="13"/>
      <c r="E66" s="13">
        <v>70000</v>
      </c>
      <c r="F66" s="13">
        <v>70000</v>
      </c>
    </row>
    <row r="67" spans="1:6" ht="15" customHeight="1">
      <c r="A67" s="15">
        <v>39454</v>
      </c>
      <c r="B67" s="4"/>
      <c r="C67" s="11" t="s">
        <v>52</v>
      </c>
      <c r="D67" s="13"/>
      <c r="E67" s="13">
        <v>17200</v>
      </c>
      <c r="F67" s="13">
        <v>87200</v>
      </c>
    </row>
    <row r="69" spans="1:6" ht="15" customHeight="1">
      <c r="A69" s="2" t="s">
        <v>96</v>
      </c>
      <c r="F69" s="17" t="s">
        <v>111</v>
      </c>
    </row>
    <row r="70" spans="1:6" ht="15" customHeight="1">
      <c r="A70" s="6" t="s">
        <v>4</v>
      </c>
      <c r="B70" s="6" t="s">
        <v>51</v>
      </c>
      <c r="C70" s="10" t="s">
        <v>47</v>
      </c>
      <c r="D70" s="12" t="s">
        <v>2</v>
      </c>
      <c r="E70" s="12" t="s">
        <v>3</v>
      </c>
      <c r="F70" s="12" t="s">
        <v>43</v>
      </c>
    </row>
    <row r="71" spans="1:6" ht="15" customHeight="1">
      <c r="A71" s="15">
        <v>39478</v>
      </c>
      <c r="B71" s="4"/>
      <c r="C71" s="11" t="s">
        <v>52</v>
      </c>
      <c r="D71" s="13">
        <v>1800</v>
      </c>
      <c r="E71" s="13"/>
      <c r="F71" s="13">
        <v>1800</v>
      </c>
    </row>
    <row r="72" spans="1:6" ht="15" customHeight="1">
      <c r="A72" s="21"/>
      <c r="B72" s="9"/>
      <c r="C72" s="19"/>
      <c r="D72" s="22"/>
      <c r="E72" s="22"/>
      <c r="F72" s="22"/>
    </row>
    <row r="73" spans="1:6" ht="15" customHeight="1">
      <c r="A73" s="2" t="s">
        <v>97</v>
      </c>
      <c r="F73" s="17" t="s">
        <v>112</v>
      </c>
    </row>
    <row r="74" spans="1:6" ht="15" customHeight="1">
      <c r="A74" s="6" t="s">
        <v>4</v>
      </c>
      <c r="B74" s="6" t="s">
        <v>51</v>
      </c>
      <c r="C74" s="10" t="s">
        <v>47</v>
      </c>
      <c r="D74" s="12" t="s">
        <v>2</v>
      </c>
      <c r="E74" s="12" t="s">
        <v>3</v>
      </c>
      <c r="F74" s="12" t="s">
        <v>43</v>
      </c>
    </row>
    <row r="75" spans="1:6" ht="15" customHeight="1">
      <c r="A75" s="15">
        <v>39460</v>
      </c>
      <c r="B75" s="4"/>
      <c r="C75" s="11" t="s">
        <v>52</v>
      </c>
      <c r="D75" s="13"/>
      <c r="E75" s="13">
        <v>3500</v>
      </c>
      <c r="F75" s="13">
        <v>3500</v>
      </c>
    </row>
    <row r="77" spans="1:6" ht="15" customHeight="1">
      <c r="A77" s="2" t="s">
        <v>98</v>
      </c>
      <c r="F77" s="17" t="s">
        <v>113</v>
      </c>
    </row>
    <row r="78" spans="1:6" ht="15" customHeight="1">
      <c r="A78" s="6" t="s">
        <v>4</v>
      </c>
      <c r="B78" s="6" t="s">
        <v>51</v>
      </c>
      <c r="C78" s="10" t="s">
        <v>47</v>
      </c>
      <c r="D78" s="12" t="s">
        <v>2</v>
      </c>
      <c r="E78" s="12" t="s">
        <v>3</v>
      </c>
      <c r="F78" s="12" t="s">
        <v>43</v>
      </c>
    </row>
    <row r="79" spans="1:6" ht="15" customHeight="1">
      <c r="A79" s="15">
        <v>39468</v>
      </c>
      <c r="B79" s="4"/>
      <c r="C79" s="11" t="s">
        <v>52</v>
      </c>
      <c r="D79" s="13"/>
      <c r="E79" s="13">
        <v>1300</v>
      </c>
      <c r="F79" s="13">
        <v>1300</v>
      </c>
    </row>
    <row r="81" spans="1:6" ht="15" customHeight="1">
      <c r="A81" s="2" t="s">
        <v>100</v>
      </c>
      <c r="F81" s="17" t="s">
        <v>114</v>
      </c>
    </row>
    <row r="82" spans="1:6" ht="15" customHeight="1">
      <c r="A82" s="6" t="s">
        <v>4</v>
      </c>
      <c r="B82" s="6" t="s">
        <v>51</v>
      </c>
      <c r="C82" s="10" t="s">
        <v>47</v>
      </c>
      <c r="D82" s="12" t="s">
        <v>2</v>
      </c>
      <c r="E82" s="12" t="s">
        <v>3</v>
      </c>
      <c r="F82" s="12" t="s">
        <v>43</v>
      </c>
    </row>
    <row r="83" spans="1:6" ht="15" customHeight="1">
      <c r="A83" s="15">
        <v>39462</v>
      </c>
      <c r="B83" s="4"/>
      <c r="C83" s="11" t="s">
        <v>52</v>
      </c>
      <c r="D83" s="13">
        <v>450</v>
      </c>
      <c r="E83" s="13"/>
      <c r="F83" s="13">
        <v>450</v>
      </c>
    </row>
    <row r="84" spans="1:6" ht="15" customHeight="1">
      <c r="A84" s="21"/>
      <c r="B84" s="9"/>
      <c r="C84" s="19"/>
      <c r="D84" s="22"/>
      <c r="E84" s="22"/>
      <c r="F84" s="22"/>
    </row>
    <row r="85" spans="1:6" ht="15" customHeight="1">
      <c r="A85" s="2" t="s">
        <v>99</v>
      </c>
      <c r="F85" s="17" t="s">
        <v>115</v>
      </c>
    </row>
    <row r="86" spans="1:6" ht="15" customHeight="1">
      <c r="A86" s="6" t="s">
        <v>4</v>
      </c>
      <c r="B86" s="6" t="s">
        <v>51</v>
      </c>
      <c r="C86" s="10" t="s">
        <v>47</v>
      </c>
      <c r="D86" s="12" t="s">
        <v>2</v>
      </c>
      <c r="E86" s="12" t="s">
        <v>3</v>
      </c>
      <c r="F86" s="12" t="s">
        <v>43</v>
      </c>
    </row>
    <row r="87" spans="1:6" ht="15" customHeight="1">
      <c r="A87" s="15">
        <v>39458</v>
      </c>
      <c r="B87" s="4"/>
      <c r="C87" s="11" t="s">
        <v>52</v>
      </c>
      <c r="D87" s="13">
        <v>800</v>
      </c>
      <c r="E87" s="13"/>
      <c r="F87" s="13">
        <v>800</v>
      </c>
    </row>
    <row r="88" spans="1:6" ht="15" customHeight="1">
      <c r="A88" s="15">
        <v>39470</v>
      </c>
      <c r="B88" s="4"/>
      <c r="C88" s="11" t="s">
        <v>52</v>
      </c>
      <c r="D88" s="13">
        <v>800</v>
      </c>
      <c r="E88" s="13"/>
      <c r="F88" s="13">
        <v>1600</v>
      </c>
    </row>
    <row r="91" spans="1:5" ht="15" customHeight="1">
      <c r="A91" s="49" t="s">
        <v>127</v>
      </c>
      <c r="B91" s="49"/>
      <c r="C91" s="49"/>
      <c r="D91" s="49"/>
      <c r="E91" s="49"/>
    </row>
    <row r="92" spans="1:5" ht="15" customHeight="1">
      <c r="A92" s="49" t="s">
        <v>126</v>
      </c>
      <c r="B92" s="49"/>
      <c r="C92" s="49"/>
      <c r="D92" s="49"/>
      <c r="E92" s="49"/>
    </row>
    <row r="93" spans="1:5" ht="15" customHeight="1">
      <c r="A93" s="64">
        <v>39478</v>
      </c>
      <c r="B93" s="64"/>
      <c r="C93" s="64"/>
      <c r="D93" s="64"/>
      <c r="E93" s="64"/>
    </row>
    <row r="94" spans="1:5" ht="15" customHeight="1">
      <c r="A94" s="30"/>
      <c r="B94" s="28"/>
      <c r="C94" s="28"/>
      <c r="D94" s="28"/>
      <c r="E94" s="28"/>
    </row>
    <row r="95" spans="1:5" ht="15" customHeight="1">
      <c r="A95" s="6" t="s">
        <v>128</v>
      </c>
      <c r="B95" s="55" t="s">
        <v>129</v>
      </c>
      <c r="C95" s="55"/>
      <c r="D95" s="12" t="s">
        <v>2</v>
      </c>
      <c r="E95" s="12" t="s">
        <v>3</v>
      </c>
    </row>
    <row r="96" spans="1:6" ht="15" customHeight="1">
      <c r="A96" s="35"/>
      <c r="B96" s="61"/>
      <c r="C96" s="61"/>
      <c r="D96" s="36"/>
      <c r="E96" s="36"/>
      <c r="F96" s="8"/>
    </row>
    <row r="97" spans="1:6" ht="15" customHeight="1">
      <c r="A97" s="35"/>
      <c r="B97" s="61"/>
      <c r="C97" s="61"/>
      <c r="D97" s="36"/>
      <c r="E97" s="36"/>
      <c r="F97" s="8"/>
    </row>
    <row r="98" spans="1:6" ht="15" customHeight="1">
      <c r="A98" s="35"/>
      <c r="B98" s="62"/>
      <c r="C98" s="63"/>
      <c r="D98" s="36"/>
      <c r="E98" s="36"/>
      <c r="F98" s="8"/>
    </row>
    <row r="99" spans="1:6" ht="15" customHeight="1">
      <c r="A99" s="35"/>
      <c r="B99" s="61"/>
      <c r="C99" s="61"/>
      <c r="D99" s="36"/>
      <c r="E99" s="36"/>
      <c r="F99" s="8"/>
    </row>
    <row r="100" spans="1:6" ht="15" customHeight="1">
      <c r="A100" s="35"/>
      <c r="B100" s="61"/>
      <c r="C100" s="61"/>
      <c r="D100" s="36"/>
      <c r="E100" s="36"/>
      <c r="F100" s="8"/>
    </row>
    <row r="101" spans="1:6" ht="15" customHeight="1">
      <c r="A101" s="35"/>
      <c r="B101" s="61"/>
      <c r="C101" s="61"/>
      <c r="D101" s="36"/>
      <c r="E101" s="36"/>
      <c r="F101" s="8"/>
    </row>
    <row r="102" spans="1:6" ht="15" customHeight="1">
      <c r="A102" s="35"/>
      <c r="B102" s="61"/>
      <c r="C102" s="61"/>
      <c r="D102" s="36"/>
      <c r="E102" s="36"/>
      <c r="F102" s="8"/>
    </row>
    <row r="103" spans="1:6" ht="15" customHeight="1">
      <c r="A103" s="35"/>
      <c r="B103" s="61"/>
      <c r="C103" s="61"/>
      <c r="D103" s="36"/>
      <c r="E103" s="36"/>
      <c r="F103" s="8"/>
    </row>
    <row r="104" spans="1:6" ht="15" customHeight="1">
      <c r="A104" s="35"/>
      <c r="B104" s="61"/>
      <c r="C104" s="61"/>
      <c r="D104" s="36"/>
      <c r="E104" s="36"/>
      <c r="F104" s="8"/>
    </row>
    <row r="105" spans="1:6" ht="15" customHeight="1">
      <c r="A105" s="35"/>
      <c r="B105" s="61"/>
      <c r="C105" s="61"/>
      <c r="D105" s="36"/>
      <c r="E105" s="36"/>
      <c r="F105" s="8"/>
    </row>
    <row r="106" spans="1:6" ht="15" customHeight="1">
      <c r="A106" s="35"/>
      <c r="B106" s="61"/>
      <c r="C106" s="61"/>
      <c r="D106" s="36"/>
      <c r="E106" s="36"/>
      <c r="F106" s="8"/>
    </row>
    <row r="107" spans="1:6" ht="15" customHeight="1">
      <c r="A107" s="35"/>
      <c r="B107" s="61"/>
      <c r="C107" s="61"/>
      <c r="D107" s="36"/>
      <c r="E107" s="36"/>
      <c r="F107" s="8"/>
    </row>
    <row r="108" spans="1:6" ht="15" customHeight="1">
      <c r="A108" s="35"/>
      <c r="B108" s="61"/>
      <c r="C108" s="61"/>
      <c r="D108" s="36"/>
      <c r="E108" s="36"/>
      <c r="F108" s="8"/>
    </row>
    <row r="109" spans="1:6" ht="15" customHeight="1">
      <c r="A109" s="35"/>
      <c r="B109" s="61"/>
      <c r="C109" s="61"/>
      <c r="D109" s="36"/>
      <c r="E109" s="36"/>
      <c r="F109" s="8"/>
    </row>
    <row r="110" spans="1:6" ht="15" customHeight="1" thickBot="1">
      <c r="A110" s="35"/>
      <c r="B110" s="61"/>
      <c r="C110" s="61"/>
      <c r="D110" s="37"/>
      <c r="E110" s="37"/>
      <c r="F110" s="8"/>
    </row>
    <row r="111" spans="1:6" ht="15" customHeight="1" thickBot="1" thickTop="1">
      <c r="A111" s="31"/>
      <c r="B111" s="58" t="s">
        <v>137</v>
      </c>
      <c r="C111" s="65"/>
      <c r="D111" s="38"/>
      <c r="E111" s="38"/>
      <c r="F111" s="8"/>
    </row>
    <row r="112" ht="15" customHeight="1" thickTop="1"/>
    <row r="118" ht="15" customHeight="1">
      <c r="A118" s="2" t="s">
        <v>160</v>
      </c>
    </row>
    <row r="119" spans="1:5" ht="15" customHeight="1">
      <c r="A119" s="49" t="s">
        <v>127</v>
      </c>
      <c r="B119" s="49"/>
      <c r="C119" s="49"/>
      <c r="D119" s="49"/>
      <c r="E119" s="49"/>
    </row>
    <row r="120" spans="1:5" ht="15" customHeight="1">
      <c r="A120" s="49" t="s">
        <v>126</v>
      </c>
      <c r="B120" s="49"/>
      <c r="C120" s="49"/>
      <c r="D120" s="49"/>
      <c r="E120" s="49"/>
    </row>
    <row r="121" spans="1:5" ht="15" customHeight="1">
      <c r="A121" s="64">
        <v>39478</v>
      </c>
      <c r="B121" s="64"/>
      <c r="C121" s="64"/>
      <c r="D121" s="64"/>
      <c r="E121" s="64"/>
    </row>
    <row r="122" spans="1:5" ht="15" customHeight="1">
      <c r="A122" s="30"/>
      <c r="B122" s="28"/>
      <c r="C122" s="28"/>
      <c r="D122" s="28"/>
      <c r="E122" s="28"/>
    </row>
    <row r="123" spans="1:5" ht="15" customHeight="1">
      <c r="A123" s="6" t="s">
        <v>128</v>
      </c>
      <c r="B123" s="55" t="s">
        <v>129</v>
      </c>
      <c r="C123" s="55"/>
      <c r="D123" s="12" t="s">
        <v>2</v>
      </c>
      <c r="E123" s="12" t="s">
        <v>3</v>
      </c>
    </row>
    <row r="124" spans="1:6" ht="15" customHeight="1">
      <c r="A124" s="35">
        <v>1020</v>
      </c>
      <c r="B124" s="61" t="s">
        <v>161</v>
      </c>
      <c r="C124" s="61"/>
      <c r="D124" s="36">
        <v>5970</v>
      </c>
      <c r="E124" s="36"/>
      <c r="F124" s="8"/>
    </row>
    <row r="125" spans="1:6" ht="15" customHeight="1">
      <c r="A125" s="35">
        <v>1200</v>
      </c>
      <c r="B125" s="61" t="s">
        <v>162</v>
      </c>
      <c r="C125" s="61"/>
      <c r="D125" s="36">
        <v>0</v>
      </c>
      <c r="E125" s="36"/>
      <c r="F125" s="8"/>
    </row>
    <row r="126" spans="1:6" ht="15" customHeight="1">
      <c r="A126" s="35">
        <v>1300</v>
      </c>
      <c r="B126" s="61" t="s">
        <v>163</v>
      </c>
      <c r="C126" s="61"/>
      <c r="D126" s="36">
        <v>480</v>
      </c>
      <c r="E126" s="36"/>
      <c r="F126" s="8"/>
    </row>
    <row r="127" spans="1:6" ht="15" customHeight="1">
      <c r="A127" s="35">
        <v>1600</v>
      </c>
      <c r="B127" s="62" t="s">
        <v>164</v>
      </c>
      <c r="C127" s="63"/>
      <c r="D127" s="36">
        <v>23500</v>
      </c>
      <c r="E127" s="36"/>
      <c r="F127" s="8"/>
    </row>
    <row r="128" spans="1:6" ht="15" customHeight="1">
      <c r="A128" s="35">
        <v>1650</v>
      </c>
      <c r="B128" s="61" t="s">
        <v>165</v>
      </c>
      <c r="C128" s="61"/>
      <c r="D128" s="36">
        <v>17200</v>
      </c>
      <c r="E128" s="36"/>
      <c r="F128" s="8"/>
    </row>
    <row r="129" spans="1:6" ht="15" customHeight="1">
      <c r="A129" s="35">
        <v>1700</v>
      </c>
      <c r="B129" s="61" t="s">
        <v>166</v>
      </c>
      <c r="C129" s="61"/>
      <c r="D129" s="36">
        <v>230000</v>
      </c>
      <c r="E129" s="36"/>
      <c r="F129" s="8"/>
    </row>
    <row r="130" spans="1:6" ht="15" customHeight="1">
      <c r="A130" s="35">
        <v>1800</v>
      </c>
      <c r="B130" s="61" t="s">
        <v>167</v>
      </c>
      <c r="C130" s="61"/>
      <c r="D130" s="36">
        <v>60000</v>
      </c>
      <c r="E130" s="36"/>
      <c r="F130" s="8"/>
    </row>
    <row r="131" spans="1:6" ht="15" customHeight="1">
      <c r="A131" s="35">
        <v>2200</v>
      </c>
      <c r="B131" s="61" t="s">
        <v>168</v>
      </c>
      <c r="C131" s="61"/>
      <c r="D131" s="36"/>
      <c r="E131" s="36">
        <v>2500</v>
      </c>
      <c r="F131" s="8"/>
    </row>
    <row r="132" spans="1:6" ht="15" customHeight="1">
      <c r="A132" s="35">
        <v>2600</v>
      </c>
      <c r="B132" s="61" t="s">
        <v>169</v>
      </c>
      <c r="C132" s="61"/>
      <c r="D132" s="36"/>
      <c r="E132" s="36">
        <v>246500</v>
      </c>
      <c r="F132" s="8"/>
    </row>
    <row r="133" spans="1:6" ht="15" customHeight="1">
      <c r="A133" s="35">
        <v>3100</v>
      </c>
      <c r="B133" s="61" t="s">
        <v>170</v>
      </c>
      <c r="C133" s="61"/>
      <c r="D133" s="36"/>
      <c r="E133" s="36">
        <v>87200</v>
      </c>
      <c r="F133" s="8"/>
    </row>
    <row r="134" spans="1:6" ht="15" customHeight="1">
      <c r="A134" s="35">
        <v>3200</v>
      </c>
      <c r="B134" s="61" t="s">
        <v>171</v>
      </c>
      <c r="C134" s="61"/>
      <c r="D134" s="36">
        <v>1800</v>
      </c>
      <c r="E134" s="36"/>
      <c r="F134" s="8"/>
    </row>
    <row r="135" spans="1:6" ht="15" customHeight="1">
      <c r="A135" s="35">
        <v>4100</v>
      </c>
      <c r="B135" s="61" t="s">
        <v>172</v>
      </c>
      <c r="C135" s="61"/>
      <c r="D135" s="36"/>
      <c r="E135" s="36">
        <v>3500</v>
      </c>
      <c r="F135" s="8"/>
    </row>
    <row r="136" spans="1:6" ht="15" customHeight="1">
      <c r="A136" s="35">
        <v>4200</v>
      </c>
      <c r="B136" s="61" t="s">
        <v>173</v>
      </c>
      <c r="C136" s="61"/>
      <c r="D136" s="36"/>
      <c r="E136" s="36">
        <v>1300</v>
      </c>
      <c r="F136" s="8"/>
    </row>
    <row r="137" spans="1:6" ht="15" customHeight="1">
      <c r="A137" s="35">
        <v>5100</v>
      </c>
      <c r="B137" s="61" t="s">
        <v>174</v>
      </c>
      <c r="C137" s="61"/>
      <c r="D137" s="36">
        <v>450</v>
      </c>
      <c r="E137" s="36"/>
      <c r="F137" s="8"/>
    </row>
    <row r="138" spans="1:6" ht="15" customHeight="1" thickBot="1">
      <c r="A138" s="35">
        <v>5200</v>
      </c>
      <c r="B138" s="61" t="s">
        <v>175</v>
      </c>
      <c r="C138" s="61"/>
      <c r="D138" s="37">
        <v>1600</v>
      </c>
      <c r="E138" s="37"/>
      <c r="F138" s="8"/>
    </row>
    <row r="139" spans="1:6" ht="15" customHeight="1" thickBot="1" thickTop="1">
      <c r="A139" s="31"/>
      <c r="B139" s="58" t="s">
        <v>137</v>
      </c>
      <c r="C139" s="65"/>
      <c r="D139" s="38">
        <v>341000</v>
      </c>
      <c r="E139" s="38">
        <v>341000</v>
      </c>
      <c r="F139" s="8"/>
    </row>
    <row r="140" ht="15" customHeight="1" thickTop="1"/>
  </sheetData>
  <sheetProtection sheet="1" objects="1" scenarios="1" selectLockedCells="1"/>
  <mergeCells count="42">
    <mergeCell ref="B111:C111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A93:E93"/>
    <mergeCell ref="B95:C95"/>
    <mergeCell ref="B96:C96"/>
    <mergeCell ref="B97:C97"/>
    <mergeCell ref="A12:F12"/>
    <mergeCell ref="A1:E1"/>
    <mergeCell ref="A91:E91"/>
    <mergeCell ref="A92:E92"/>
    <mergeCell ref="A119:E119"/>
    <mergeCell ref="A120:E120"/>
    <mergeCell ref="A121:E121"/>
    <mergeCell ref="B123:C123"/>
    <mergeCell ref="B130:C130"/>
    <mergeCell ref="B131:C131"/>
    <mergeCell ref="B132:C132"/>
    <mergeCell ref="B124:C124"/>
    <mergeCell ref="B125:C125"/>
    <mergeCell ref="B126:C126"/>
    <mergeCell ref="B128:C128"/>
    <mergeCell ref="B137:C137"/>
    <mergeCell ref="B138:C138"/>
    <mergeCell ref="B139:C139"/>
    <mergeCell ref="B98:C98"/>
    <mergeCell ref="B127:C127"/>
    <mergeCell ref="B133:C133"/>
    <mergeCell ref="B134:C134"/>
    <mergeCell ref="B135:C135"/>
    <mergeCell ref="B136:C136"/>
    <mergeCell ref="B129:C129"/>
  </mergeCells>
  <printOptions/>
  <pageMargins left="0.5" right="0.5" top="0.5" bottom="0.5" header="0.5" footer="0.5"/>
  <pageSetup horizontalDpi="600" verticalDpi="600" orientation="landscape" r:id="rId2"/>
  <rowBreaks count="3" manualBreakCount="3">
    <brk id="34" max="255" man="1"/>
    <brk id="88" max="255" man="1"/>
    <brk id="117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F140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 customWidth="1"/>
  </cols>
  <sheetData>
    <row r="1" spans="1:5" ht="15" customHeight="1">
      <c r="A1" s="51" t="s">
        <v>136</v>
      </c>
      <c r="B1" s="66"/>
      <c r="C1" s="66"/>
      <c r="D1" s="66"/>
      <c r="E1" s="66"/>
    </row>
    <row r="2" spans="1:5" ht="15" customHeight="1">
      <c r="A2" s="29"/>
      <c r="B2" s="34"/>
      <c r="C2" s="34"/>
      <c r="D2" s="34"/>
      <c r="E2" s="34"/>
    </row>
    <row r="3" ht="15" customHeight="1">
      <c r="A3" s="2" t="s">
        <v>152</v>
      </c>
    </row>
    <row r="4" ht="15" customHeight="1">
      <c r="A4" s="2"/>
    </row>
    <row r="5" ht="15" customHeight="1">
      <c r="A5" s="33" t="s">
        <v>154</v>
      </c>
    </row>
    <row r="6" ht="15" customHeight="1">
      <c r="A6" s="33" t="s">
        <v>155</v>
      </c>
    </row>
    <row r="7" ht="15" customHeight="1">
      <c r="A7" s="33" t="s">
        <v>156</v>
      </c>
    </row>
    <row r="8" ht="15" customHeight="1">
      <c r="A8" s="33" t="s">
        <v>157</v>
      </c>
    </row>
    <row r="9" ht="15" customHeight="1">
      <c r="A9" s="33" t="s">
        <v>158</v>
      </c>
    </row>
    <row r="10" ht="15" customHeight="1">
      <c r="A10" s="33" t="s">
        <v>159</v>
      </c>
    </row>
    <row r="12" spans="1:6" ht="15" customHeight="1">
      <c r="A12" s="49" t="s">
        <v>120</v>
      </c>
      <c r="B12" s="49"/>
      <c r="C12" s="49"/>
      <c r="D12" s="49"/>
      <c r="E12" s="49"/>
      <c r="F12" s="49"/>
    </row>
    <row r="13" spans="1:6" ht="15" customHeight="1">
      <c r="A13" s="2" t="s">
        <v>46</v>
      </c>
      <c r="F13" s="17" t="s">
        <v>58</v>
      </c>
    </row>
    <row r="14" spans="1:6" ht="15" customHeight="1">
      <c r="A14" s="6" t="s">
        <v>4</v>
      </c>
      <c r="B14" s="6" t="s">
        <v>51</v>
      </c>
      <c r="C14" s="10" t="s">
        <v>47</v>
      </c>
      <c r="D14" s="12" t="s">
        <v>2</v>
      </c>
      <c r="E14" s="12" t="s">
        <v>3</v>
      </c>
      <c r="F14" s="12" t="s">
        <v>43</v>
      </c>
    </row>
    <row r="15" spans="1:6" ht="15" customHeight="1">
      <c r="A15" s="15">
        <v>39449</v>
      </c>
      <c r="B15" s="4"/>
      <c r="C15" s="11" t="s">
        <v>52</v>
      </c>
      <c r="D15" s="13">
        <v>80000</v>
      </c>
      <c r="E15" s="13"/>
      <c r="F15" s="13">
        <v>80000</v>
      </c>
    </row>
    <row r="16" spans="1:6" ht="15" customHeight="1">
      <c r="A16" s="15">
        <v>39450</v>
      </c>
      <c r="B16" s="4"/>
      <c r="C16" s="11" t="s">
        <v>52</v>
      </c>
      <c r="D16" s="13"/>
      <c r="E16" s="13">
        <v>30000</v>
      </c>
      <c r="F16" s="13">
        <v>50000</v>
      </c>
    </row>
    <row r="17" spans="1:6" ht="15" customHeight="1">
      <c r="A17" s="15">
        <v>39458</v>
      </c>
      <c r="B17" s="4"/>
      <c r="C17" s="11" t="s">
        <v>52</v>
      </c>
      <c r="D17" s="13"/>
      <c r="E17" s="13">
        <v>600</v>
      </c>
      <c r="F17" s="13">
        <v>49400</v>
      </c>
    </row>
    <row r="18" spans="1:6" ht="15" customHeight="1">
      <c r="A18" s="15">
        <v>39460</v>
      </c>
      <c r="B18" s="4"/>
      <c r="C18" s="11" t="s">
        <v>52</v>
      </c>
      <c r="D18" s="13">
        <v>5000</v>
      </c>
      <c r="E18" s="13"/>
      <c r="F18" s="13">
        <v>54400</v>
      </c>
    </row>
    <row r="19" spans="1:6" ht="15" customHeight="1">
      <c r="A19" s="15">
        <v>39462</v>
      </c>
      <c r="B19" s="4"/>
      <c r="C19" s="11" t="s">
        <v>52</v>
      </c>
      <c r="D19" s="13"/>
      <c r="E19" s="13">
        <v>500</v>
      </c>
      <c r="F19" s="13">
        <v>53900</v>
      </c>
    </row>
    <row r="20" spans="1:6" ht="15" customHeight="1">
      <c r="A20" s="15">
        <v>39464</v>
      </c>
      <c r="B20" s="4"/>
      <c r="C20" s="11" t="s">
        <v>52</v>
      </c>
      <c r="D20" s="13"/>
      <c r="E20" s="13">
        <v>300</v>
      </c>
      <c r="F20" s="13">
        <v>53600</v>
      </c>
    </row>
    <row r="21" spans="1:6" ht="15" customHeight="1">
      <c r="A21" s="15">
        <v>39466</v>
      </c>
      <c r="B21" s="4"/>
      <c r="C21" s="11" t="s">
        <v>52</v>
      </c>
      <c r="D21" s="13"/>
      <c r="E21" s="13">
        <v>400</v>
      </c>
      <c r="F21" s="13">
        <v>53200</v>
      </c>
    </row>
    <row r="22" spans="1:6" ht="15" customHeight="1">
      <c r="A22" s="15">
        <v>39470</v>
      </c>
      <c r="B22" s="4"/>
      <c r="C22" s="11" t="s">
        <v>52</v>
      </c>
      <c r="D22" s="13"/>
      <c r="E22" s="13">
        <v>600</v>
      </c>
      <c r="F22" s="13">
        <v>52600</v>
      </c>
    </row>
    <row r="23" spans="1:6" ht="15" customHeight="1">
      <c r="A23" s="15">
        <v>39472</v>
      </c>
      <c r="B23" s="4"/>
      <c r="C23" s="11" t="s">
        <v>52</v>
      </c>
      <c r="D23" s="13">
        <v>1500</v>
      </c>
      <c r="E23" s="13"/>
      <c r="F23" s="13">
        <v>54100</v>
      </c>
    </row>
    <row r="24" spans="1:6" ht="15" customHeight="1">
      <c r="A24" s="15">
        <v>39478</v>
      </c>
      <c r="B24" s="4"/>
      <c r="C24" s="11" t="s">
        <v>52</v>
      </c>
      <c r="D24" s="13"/>
      <c r="E24" s="13">
        <v>1200</v>
      </c>
      <c r="F24" s="13">
        <v>52900</v>
      </c>
    </row>
    <row r="26" spans="1:6" ht="15" customHeight="1">
      <c r="A26" s="2" t="s">
        <v>87</v>
      </c>
      <c r="F26" s="17" t="s">
        <v>102</v>
      </c>
    </row>
    <row r="27" spans="1:6" ht="15" customHeight="1">
      <c r="A27" s="6" t="s">
        <v>4</v>
      </c>
      <c r="B27" s="6" t="s">
        <v>51</v>
      </c>
      <c r="C27" s="10" t="s">
        <v>47</v>
      </c>
      <c r="D27" s="12" t="s">
        <v>2</v>
      </c>
      <c r="E27" s="12" t="s">
        <v>3</v>
      </c>
      <c r="F27" s="12" t="s">
        <v>43</v>
      </c>
    </row>
    <row r="28" spans="1:6" ht="15" customHeight="1">
      <c r="A28" s="15">
        <v>39468</v>
      </c>
      <c r="B28" s="4" t="s">
        <v>122</v>
      </c>
      <c r="C28" s="11" t="s">
        <v>52</v>
      </c>
      <c r="D28" s="13">
        <v>1500</v>
      </c>
      <c r="E28" s="13"/>
      <c r="F28" s="13">
        <v>1500</v>
      </c>
    </row>
    <row r="29" spans="1:6" ht="15" customHeight="1">
      <c r="A29" s="15">
        <v>39472</v>
      </c>
      <c r="B29" s="4" t="s">
        <v>122</v>
      </c>
      <c r="C29" s="11" t="s">
        <v>52</v>
      </c>
      <c r="D29" s="13"/>
      <c r="E29" s="13">
        <v>1500</v>
      </c>
      <c r="F29" s="13">
        <v>0</v>
      </c>
    </row>
    <row r="30" spans="1:6" ht="15" customHeight="1">
      <c r="A30" s="21"/>
      <c r="B30" s="9"/>
      <c r="C30" s="19"/>
      <c r="D30" s="22"/>
      <c r="E30" s="22"/>
      <c r="F30" s="22"/>
    </row>
    <row r="31" spans="1:6" ht="15" customHeight="1">
      <c r="A31" s="2" t="s">
        <v>88</v>
      </c>
      <c r="F31" s="17" t="s">
        <v>103</v>
      </c>
    </row>
    <row r="32" spans="1:6" ht="15" customHeight="1">
      <c r="A32" s="6" t="s">
        <v>4</v>
      </c>
      <c r="B32" s="6" t="s">
        <v>51</v>
      </c>
      <c r="C32" s="10" t="s">
        <v>47</v>
      </c>
      <c r="D32" s="12" t="s">
        <v>2</v>
      </c>
      <c r="E32" s="12" t="s">
        <v>3</v>
      </c>
      <c r="F32" s="12" t="s">
        <v>43</v>
      </c>
    </row>
    <row r="33" spans="1:6" ht="15" customHeight="1">
      <c r="A33" s="15">
        <v>39452</v>
      </c>
      <c r="B33" s="4"/>
      <c r="C33" s="11" t="s">
        <v>52</v>
      </c>
      <c r="D33" s="13">
        <v>300</v>
      </c>
      <c r="E33" s="13"/>
      <c r="F33" s="13">
        <v>300</v>
      </c>
    </row>
    <row r="35" spans="1:6" ht="15" customHeight="1">
      <c r="A35" s="2" t="s">
        <v>90</v>
      </c>
      <c r="F35" s="17" t="s">
        <v>105</v>
      </c>
    </row>
    <row r="36" spans="1:6" ht="15" customHeight="1">
      <c r="A36" s="6" t="s">
        <v>4</v>
      </c>
      <c r="B36" s="6" t="s">
        <v>51</v>
      </c>
      <c r="C36" s="10" t="s">
        <v>47</v>
      </c>
      <c r="D36" s="12" t="s">
        <v>2</v>
      </c>
      <c r="E36" s="12" t="s">
        <v>3</v>
      </c>
      <c r="F36" s="12" t="s">
        <v>43</v>
      </c>
    </row>
    <row r="37" spans="1:6" ht="15" customHeight="1">
      <c r="A37" s="15">
        <v>39449</v>
      </c>
      <c r="B37" s="4"/>
      <c r="C37" s="11" t="s">
        <v>52</v>
      </c>
      <c r="D37" s="13">
        <v>5000</v>
      </c>
      <c r="E37" s="13"/>
      <c r="F37" s="13">
        <v>5000</v>
      </c>
    </row>
    <row r="38" spans="1:6" ht="15" customHeight="1">
      <c r="A38" s="15">
        <v>39456</v>
      </c>
      <c r="B38" s="4"/>
      <c r="C38" s="11" t="s">
        <v>52</v>
      </c>
      <c r="D38" s="13">
        <v>3000</v>
      </c>
      <c r="E38" s="13"/>
      <c r="F38" s="13">
        <v>8000</v>
      </c>
    </row>
    <row r="39" spans="1:6" ht="15" customHeight="1">
      <c r="A39" s="15">
        <v>39466</v>
      </c>
      <c r="B39" s="4" t="s">
        <v>118</v>
      </c>
      <c r="C39" s="11" t="s">
        <v>52</v>
      </c>
      <c r="D39" s="13">
        <v>450</v>
      </c>
      <c r="E39" s="13"/>
      <c r="F39" s="13">
        <v>8450</v>
      </c>
    </row>
    <row r="40" spans="1:6" ht="15" customHeight="1">
      <c r="A40" s="15">
        <v>39466</v>
      </c>
      <c r="B40" s="4" t="s">
        <v>119</v>
      </c>
      <c r="C40" s="11" t="s">
        <v>52</v>
      </c>
      <c r="D40" s="13"/>
      <c r="E40" s="13">
        <v>50</v>
      </c>
      <c r="F40" s="13">
        <v>8400</v>
      </c>
    </row>
    <row r="42" spans="1:6" ht="15" customHeight="1">
      <c r="A42" s="2" t="s">
        <v>89</v>
      </c>
      <c r="F42" s="17" t="s">
        <v>104</v>
      </c>
    </row>
    <row r="43" spans="1:6" ht="15" customHeight="1">
      <c r="A43" s="6" t="s">
        <v>4</v>
      </c>
      <c r="B43" s="6" t="s">
        <v>51</v>
      </c>
      <c r="C43" s="10" t="s">
        <v>47</v>
      </c>
      <c r="D43" s="12" t="s">
        <v>2</v>
      </c>
      <c r="E43" s="12" t="s">
        <v>3</v>
      </c>
      <c r="F43" s="12" t="s">
        <v>43</v>
      </c>
    </row>
    <row r="44" spans="1:6" ht="15" customHeight="1">
      <c r="A44" s="15">
        <v>39454</v>
      </c>
      <c r="B44" s="4"/>
      <c r="C44" s="11" t="s">
        <v>52</v>
      </c>
      <c r="D44" s="13">
        <v>20000</v>
      </c>
      <c r="E44" s="13"/>
      <c r="F44" s="13">
        <v>20000</v>
      </c>
    </row>
    <row r="45" spans="1:6" ht="15" customHeight="1">
      <c r="A45" s="21"/>
      <c r="B45" s="9"/>
      <c r="C45" s="19"/>
      <c r="D45" s="22"/>
      <c r="E45" s="22"/>
      <c r="F45" s="22"/>
    </row>
    <row r="46" spans="1:6" ht="15" customHeight="1">
      <c r="A46" s="2" t="s">
        <v>91</v>
      </c>
      <c r="F46" s="17" t="s">
        <v>106</v>
      </c>
    </row>
    <row r="47" spans="1:6" ht="15" customHeight="1">
      <c r="A47" s="6" t="s">
        <v>4</v>
      </c>
      <c r="B47" s="6" t="s">
        <v>51</v>
      </c>
      <c r="C47" s="10" t="s">
        <v>47</v>
      </c>
      <c r="D47" s="12" t="s">
        <v>2</v>
      </c>
      <c r="E47" s="12" t="s">
        <v>3</v>
      </c>
      <c r="F47" s="12" t="s">
        <v>43</v>
      </c>
    </row>
    <row r="48" spans="1:6" ht="15" customHeight="1">
      <c r="A48" s="15">
        <v>39450</v>
      </c>
      <c r="B48" s="4"/>
      <c r="C48" s="11" t="s">
        <v>52</v>
      </c>
      <c r="D48" s="13">
        <v>80000</v>
      </c>
      <c r="E48" s="13"/>
      <c r="F48" s="13">
        <v>80000</v>
      </c>
    </row>
    <row r="50" spans="1:6" ht="15" customHeight="1">
      <c r="A50" s="2" t="s">
        <v>92</v>
      </c>
      <c r="F50" s="17" t="s">
        <v>107</v>
      </c>
    </row>
    <row r="51" spans="1:6" ht="15" customHeight="1">
      <c r="A51" s="6" t="s">
        <v>4</v>
      </c>
      <c r="B51" s="6" t="s">
        <v>51</v>
      </c>
      <c r="C51" s="10" t="s">
        <v>47</v>
      </c>
      <c r="D51" s="12" t="s">
        <v>2</v>
      </c>
      <c r="E51" s="12" t="s">
        <v>3</v>
      </c>
      <c r="F51" s="12" t="s">
        <v>43</v>
      </c>
    </row>
    <row r="52" spans="1:6" ht="15" customHeight="1">
      <c r="A52" s="15">
        <v>39450</v>
      </c>
      <c r="B52" s="4"/>
      <c r="C52" s="11" t="s">
        <v>52</v>
      </c>
      <c r="D52" s="13">
        <v>40000</v>
      </c>
      <c r="E52" s="13"/>
      <c r="F52" s="13">
        <v>40000</v>
      </c>
    </row>
    <row r="54" spans="1:6" ht="15" customHeight="1">
      <c r="A54" s="2" t="s">
        <v>93</v>
      </c>
      <c r="F54" s="17" t="s">
        <v>108</v>
      </c>
    </row>
    <row r="55" spans="1:6" ht="15" customHeight="1">
      <c r="A55" s="6" t="s">
        <v>4</v>
      </c>
      <c r="B55" s="6" t="s">
        <v>51</v>
      </c>
      <c r="C55" s="10" t="s">
        <v>47</v>
      </c>
      <c r="D55" s="12" t="s">
        <v>2</v>
      </c>
      <c r="E55" s="12" t="s">
        <v>3</v>
      </c>
      <c r="F55" s="12" t="s">
        <v>43</v>
      </c>
    </row>
    <row r="56" spans="1:6" ht="15" customHeight="1">
      <c r="A56" s="15">
        <v>39452</v>
      </c>
      <c r="B56" s="4" t="s">
        <v>121</v>
      </c>
      <c r="C56" s="11" t="s">
        <v>52</v>
      </c>
      <c r="D56" s="13"/>
      <c r="E56" s="13">
        <v>300</v>
      </c>
      <c r="F56" s="13">
        <v>300</v>
      </c>
    </row>
    <row r="57" spans="1:6" ht="15" customHeight="1">
      <c r="A57" s="15">
        <v>39456</v>
      </c>
      <c r="B57" s="4" t="s">
        <v>123</v>
      </c>
      <c r="C57" s="11" t="s">
        <v>52</v>
      </c>
      <c r="D57" s="13"/>
      <c r="E57" s="13">
        <v>3000</v>
      </c>
      <c r="F57" s="13">
        <v>3300</v>
      </c>
    </row>
    <row r="58" spans="1:6" ht="15" customHeight="1">
      <c r="A58" s="15">
        <v>39464</v>
      </c>
      <c r="B58" s="4" t="s">
        <v>121</v>
      </c>
      <c r="C58" s="11" t="s">
        <v>52</v>
      </c>
      <c r="D58" s="13">
        <v>300</v>
      </c>
      <c r="E58" s="13"/>
      <c r="F58" s="13">
        <v>3000</v>
      </c>
    </row>
    <row r="59" spans="1:6" ht="15" customHeight="1">
      <c r="A59" s="21"/>
      <c r="B59" s="9"/>
      <c r="C59" s="19"/>
      <c r="D59" s="22"/>
      <c r="E59" s="22"/>
      <c r="F59" s="22"/>
    </row>
    <row r="60" spans="1:6" ht="15" customHeight="1">
      <c r="A60" s="2" t="s">
        <v>94</v>
      </c>
      <c r="F60" s="17" t="s">
        <v>109</v>
      </c>
    </row>
    <row r="61" spans="1:6" ht="15" customHeight="1">
      <c r="A61" s="6" t="s">
        <v>4</v>
      </c>
      <c r="B61" s="6" t="s">
        <v>51</v>
      </c>
      <c r="C61" s="10" t="s">
        <v>47</v>
      </c>
      <c r="D61" s="12" t="s">
        <v>2</v>
      </c>
      <c r="E61" s="12" t="s">
        <v>3</v>
      </c>
      <c r="F61" s="12" t="s">
        <v>43</v>
      </c>
    </row>
    <row r="62" spans="1:6" ht="15" customHeight="1">
      <c r="A62" s="15">
        <v>39450</v>
      </c>
      <c r="B62" s="4"/>
      <c r="C62" s="11" t="s">
        <v>52</v>
      </c>
      <c r="D62" s="13"/>
      <c r="E62" s="13">
        <v>90000</v>
      </c>
      <c r="F62" s="13">
        <v>90000</v>
      </c>
    </row>
    <row r="64" spans="1:6" ht="15" customHeight="1">
      <c r="A64" s="2" t="s">
        <v>95</v>
      </c>
      <c r="F64" s="17" t="s">
        <v>110</v>
      </c>
    </row>
    <row r="65" spans="1:6" ht="15" customHeight="1">
      <c r="A65" s="6" t="s">
        <v>4</v>
      </c>
      <c r="B65" s="6" t="s">
        <v>51</v>
      </c>
      <c r="C65" s="10" t="s">
        <v>47</v>
      </c>
      <c r="D65" s="12" t="s">
        <v>2</v>
      </c>
      <c r="E65" s="12" t="s">
        <v>3</v>
      </c>
      <c r="F65" s="12" t="s">
        <v>43</v>
      </c>
    </row>
    <row r="66" spans="1:6" ht="15" customHeight="1">
      <c r="A66" s="15">
        <v>39449</v>
      </c>
      <c r="B66" s="4"/>
      <c r="C66" s="11" t="s">
        <v>52</v>
      </c>
      <c r="D66" s="13"/>
      <c r="E66" s="13">
        <v>85000</v>
      </c>
      <c r="F66" s="13">
        <v>85000</v>
      </c>
    </row>
    <row r="67" spans="1:6" ht="15" customHeight="1">
      <c r="A67" s="15">
        <v>39454</v>
      </c>
      <c r="B67" s="4"/>
      <c r="C67" s="11" t="s">
        <v>52</v>
      </c>
      <c r="D67" s="13"/>
      <c r="E67" s="13">
        <v>20000</v>
      </c>
      <c r="F67" s="13">
        <v>105000</v>
      </c>
    </row>
    <row r="69" spans="1:6" ht="15" customHeight="1">
      <c r="A69" s="2" t="s">
        <v>96</v>
      </c>
      <c r="F69" s="17" t="s">
        <v>111</v>
      </c>
    </row>
    <row r="70" spans="1:6" ht="15" customHeight="1">
      <c r="A70" s="6" t="s">
        <v>4</v>
      </c>
      <c r="B70" s="6" t="s">
        <v>51</v>
      </c>
      <c r="C70" s="10" t="s">
        <v>47</v>
      </c>
      <c r="D70" s="12" t="s">
        <v>2</v>
      </c>
      <c r="E70" s="12" t="s">
        <v>3</v>
      </c>
      <c r="F70" s="12" t="s">
        <v>43</v>
      </c>
    </row>
    <row r="71" spans="1:6" ht="15" customHeight="1">
      <c r="A71" s="15">
        <v>39478</v>
      </c>
      <c r="B71" s="4"/>
      <c r="C71" s="11" t="s">
        <v>52</v>
      </c>
      <c r="D71" s="13">
        <v>1200</v>
      </c>
      <c r="E71" s="13"/>
      <c r="F71" s="13">
        <v>1200</v>
      </c>
    </row>
    <row r="72" spans="1:6" ht="15" customHeight="1">
      <c r="A72" s="21"/>
      <c r="B72" s="9"/>
      <c r="C72" s="19"/>
      <c r="D72" s="22"/>
      <c r="E72" s="22"/>
      <c r="F72" s="22"/>
    </row>
    <row r="73" spans="1:6" ht="15" customHeight="1">
      <c r="A73" s="2" t="s">
        <v>97</v>
      </c>
      <c r="F73" s="17" t="s">
        <v>112</v>
      </c>
    </row>
    <row r="74" spans="1:6" ht="15" customHeight="1">
      <c r="A74" s="6" t="s">
        <v>4</v>
      </c>
      <c r="B74" s="6" t="s">
        <v>51</v>
      </c>
      <c r="C74" s="10" t="s">
        <v>47</v>
      </c>
      <c r="D74" s="12" t="s">
        <v>2</v>
      </c>
      <c r="E74" s="12" t="s">
        <v>3</v>
      </c>
      <c r="F74" s="12" t="s">
        <v>43</v>
      </c>
    </row>
    <row r="75" spans="1:6" ht="15" customHeight="1">
      <c r="A75" s="15">
        <v>39460</v>
      </c>
      <c r="B75" s="4"/>
      <c r="C75" s="11" t="s">
        <v>52</v>
      </c>
      <c r="D75" s="13"/>
      <c r="E75" s="13">
        <v>5000</v>
      </c>
      <c r="F75" s="13">
        <v>5000</v>
      </c>
    </row>
    <row r="77" spans="1:6" ht="15" customHeight="1">
      <c r="A77" s="2" t="s">
        <v>98</v>
      </c>
      <c r="F77" s="17" t="s">
        <v>113</v>
      </c>
    </row>
    <row r="78" spans="1:6" ht="15" customHeight="1">
      <c r="A78" s="6" t="s">
        <v>4</v>
      </c>
      <c r="B78" s="6" t="s">
        <v>51</v>
      </c>
      <c r="C78" s="10" t="s">
        <v>47</v>
      </c>
      <c r="D78" s="12" t="s">
        <v>2</v>
      </c>
      <c r="E78" s="12" t="s">
        <v>3</v>
      </c>
      <c r="F78" s="12" t="s">
        <v>43</v>
      </c>
    </row>
    <row r="79" spans="1:6" ht="15" customHeight="1">
      <c r="A79" s="15">
        <v>39468</v>
      </c>
      <c r="B79" s="4"/>
      <c r="C79" s="11" t="s">
        <v>52</v>
      </c>
      <c r="D79" s="13"/>
      <c r="E79" s="13">
        <v>1500</v>
      </c>
      <c r="F79" s="13">
        <v>1500</v>
      </c>
    </row>
    <row r="81" spans="1:6" ht="15" customHeight="1">
      <c r="A81" s="2" t="s">
        <v>100</v>
      </c>
      <c r="F81" s="17" t="s">
        <v>114</v>
      </c>
    </row>
    <row r="82" spans="1:6" ht="15" customHeight="1">
      <c r="A82" s="6" t="s">
        <v>4</v>
      </c>
      <c r="B82" s="6" t="s">
        <v>51</v>
      </c>
      <c r="C82" s="10" t="s">
        <v>47</v>
      </c>
      <c r="D82" s="12" t="s">
        <v>2</v>
      </c>
      <c r="E82" s="12" t="s">
        <v>3</v>
      </c>
      <c r="F82" s="12" t="s">
        <v>43</v>
      </c>
    </row>
    <row r="83" spans="1:6" ht="15" customHeight="1">
      <c r="A83" s="15">
        <v>39462</v>
      </c>
      <c r="B83" s="4"/>
      <c r="C83" s="11" t="s">
        <v>52</v>
      </c>
      <c r="D83" s="13">
        <v>500</v>
      </c>
      <c r="E83" s="13"/>
      <c r="F83" s="13">
        <v>500</v>
      </c>
    </row>
    <row r="84" spans="1:6" ht="15" customHeight="1">
      <c r="A84" s="21"/>
      <c r="B84" s="9"/>
      <c r="C84" s="19"/>
      <c r="D84" s="22"/>
      <c r="E84" s="22"/>
      <c r="F84" s="22"/>
    </row>
    <row r="85" spans="1:6" ht="15" customHeight="1">
      <c r="A85" s="2" t="s">
        <v>99</v>
      </c>
      <c r="F85" s="17" t="s">
        <v>115</v>
      </c>
    </row>
    <row r="86" spans="1:6" ht="15" customHeight="1">
      <c r="A86" s="6" t="s">
        <v>4</v>
      </c>
      <c r="B86" s="6" t="s">
        <v>51</v>
      </c>
      <c r="C86" s="10" t="s">
        <v>47</v>
      </c>
      <c r="D86" s="12" t="s">
        <v>2</v>
      </c>
      <c r="E86" s="12" t="s">
        <v>3</v>
      </c>
      <c r="F86" s="12" t="s">
        <v>43</v>
      </c>
    </row>
    <row r="87" spans="1:6" ht="15" customHeight="1">
      <c r="A87" s="15">
        <v>39458</v>
      </c>
      <c r="B87" s="4"/>
      <c r="C87" s="11" t="s">
        <v>52</v>
      </c>
      <c r="D87" s="13">
        <v>600</v>
      </c>
      <c r="E87" s="13"/>
      <c r="F87" s="13">
        <v>600</v>
      </c>
    </row>
    <row r="88" spans="1:6" ht="15" customHeight="1">
      <c r="A88" s="15">
        <v>39470</v>
      </c>
      <c r="B88" s="4"/>
      <c r="C88" s="11" t="s">
        <v>52</v>
      </c>
      <c r="D88" s="13">
        <v>600</v>
      </c>
      <c r="E88" s="13"/>
      <c r="F88" s="13">
        <v>1200</v>
      </c>
    </row>
    <row r="91" spans="1:5" ht="15" customHeight="1">
      <c r="A91" s="49" t="s">
        <v>127</v>
      </c>
      <c r="B91" s="49"/>
      <c r="C91" s="49"/>
      <c r="D91" s="49"/>
      <c r="E91" s="49"/>
    </row>
    <row r="92" spans="1:5" ht="15" customHeight="1">
      <c r="A92" s="49" t="s">
        <v>126</v>
      </c>
      <c r="B92" s="49"/>
      <c r="C92" s="49"/>
      <c r="D92" s="49"/>
      <c r="E92" s="49"/>
    </row>
    <row r="93" spans="1:5" ht="15" customHeight="1">
      <c r="A93" s="64">
        <v>39478</v>
      </c>
      <c r="B93" s="64"/>
      <c r="C93" s="64"/>
      <c r="D93" s="64"/>
      <c r="E93" s="64"/>
    </row>
    <row r="94" spans="1:5" ht="15" customHeight="1">
      <c r="A94" s="30"/>
      <c r="B94" s="28"/>
      <c r="C94" s="28"/>
      <c r="D94" s="28"/>
      <c r="E94" s="28"/>
    </row>
    <row r="95" spans="1:5" ht="15" customHeight="1">
      <c r="A95" s="6" t="s">
        <v>128</v>
      </c>
      <c r="B95" s="55" t="s">
        <v>129</v>
      </c>
      <c r="C95" s="55"/>
      <c r="D95" s="12" t="s">
        <v>2</v>
      </c>
      <c r="E95" s="12" t="s">
        <v>3</v>
      </c>
    </row>
    <row r="96" spans="1:6" ht="15" customHeight="1">
      <c r="A96" s="35"/>
      <c r="B96" s="61"/>
      <c r="C96" s="61"/>
      <c r="D96" s="36"/>
      <c r="E96" s="36"/>
      <c r="F96" s="8"/>
    </row>
    <row r="97" spans="1:6" ht="15" customHeight="1">
      <c r="A97" s="35"/>
      <c r="B97" s="61"/>
      <c r="C97" s="61"/>
      <c r="D97" s="36"/>
      <c r="E97" s="36"/>
      <c r="F97" s="8"/>
    </row>
    <row r="98" spans="1:6" ht="15" customHeight="1">
      <c r="A98" s="35"/>
      <c r="B98" s="61"/>
      <c r="C98" s="61"/>
      <c r="D98" s="36"/>
      <c r="E98" s="36"/>
      <c r="F98" s="8"/>
    </row>
    <row r="99" spans="1:6" ht="15" customHeight="1">
      <c r="A99" s="35"/>
      <c r="B99" s="62"/>
      <c r="C99" s="63"/>
      <c r="D99" s="36"/>
      <c r="E99" s="36"/>
      <c r="F99" s="8"/>
    </row>
    <row r="100" spans="1:6" ht="15" customHeight="1">
      <c r="A100" s="35"/>
      <c r="B100" s="61"/>
      <c r="C100" s="61"/>
      <c r="D100" s="36"/>
      <c r="E100" s="36"/>
      <c r="F100" s="8"/>
    </row>
    <row r="101" spans="1:6" ht="15" customHeight="1">
      <c r="A101" s="35"/>
      <c r="B101" s="61"/>
      <c r="C101" s="61"/>
      <c r="D101" s="36"/>
      <c r="E101" s="36"/>
      <c r="F101" s="8"/>
    </row>
    <row r="102" spans="1:6" ht="15" customHeight="1">
      <c r="A102" s="35"/>
      <c r="B102" s="61"/>
      <c r="C102" s="61"/>
      <c r="D102" s="36"/>
      <c r="E102" s="36"/>
      <c r="F102" s="8"/>
    </row>
    <row r="103" spans="1:6" ht="15" customHeight="1">
      <c r="A103" s="35"/>
      <c r="B103" s="61"/>
      <c r="C103" s="61"/>
      <c r="D103" s="36"/>
      <c r="E103" s="36"/>
      <c r="F103" s="8"/>
    </row>
    <row r="104" spans="1:6" ht="15" customHeight="1">
      <c r="A104" s="35"/>
      <c r="B104" s="61"/>
      <c r="C104" s="61"/>
      <c r="D104" s="36"/>
      <c r="E104" s="36"/>
      <c r="F104" s="8"/>
    </row>
    <row r="105" spans="1:6" ht="15" customHeight="1">
      <c r="A105" s="35"/>
      <c r="B105" s="61"/>
      <c r="C105" s="61"/>
      <c r="D105" s="36"/>
      <c r="E105" s="36"/>
      <c r="F105" s="8"/>
    </row>
    <row r="106" spans="1:6" ht="15" customHeight="1">
      <c r="A106" s="35"/>
      <c r="B106" s="61"/>
      <c r="C106" s="61"/>
      <c r="D106" s="36"/>
      <c r="E106" s="36"/>
      <c r="F106" s="8"/>
    </row>
    <row r="107" spans="1:6" ht="15" customHeight="1">
      <c r="A107" s="35"/>
      <c r="B107" s="61"/>
      <c r="C107" s="61"/>
      <c r="D107" s="36"/>
      <c r="E107" s="36"/>
      <c r="F107" s="8"/>
    </row>
    <row r="108" spans="1:6" ht="15" customHeight="1">
      <c r="A108" s="35"/>
      <c r="B108" s="61"/>
      <c r="C108" s="61"/>
      <c r="D108" s="36"/>
      <c r="E108" s="36"/>
      <c r="F108" s="8"/>
    </row>
    <row r="109" spans="1:6" ht="15" customHeight="1">
      <c r="A109" s="35"/>
      <c r="B109" s="61"/>
      <c r="C109" s="61"/>
      <c r="D109" s="36"/>
      <c r="E109" s="36"/>
      <c r="F109" s="8"/>
    </row>
    <row r="110" spans="1:6" ht="15" customHeight="1" thickBot="1">
      <c r="A110" s="35"/>
      <c r="B110" s="61"/>
      <c r="C110" s="61"/>
      <c r="D110" s="37"/>
      <c r="E110" s="37"/>
      <c r="F110" s="8"/>
    </row>
    <row r="111" spans="1:6" ht="15" customHeight="1" thickBot="1" thickTop="1">
      <c r="A111" s="31"/>
      <c r="B111" s="58" t="s">
        <v>137</v>
      </c>
      <c r="C111" s="65"/>
      <c r="D111" s="38"/>
      <c r="E111" s="38"/>
      <c r="F111" s="8"/>
    </row>
    <row r="112" ht="15" customHeight="1" thickTop="1"/>
    <row r="119" ht="15" customHeight="1">
      <c r="A119" s="2" t="s">
        <v>160</v>
      </c>
    </row>
    <row r="120" spans="1:5" ht="15" customHeight="1">
      <c r="A120" s="49" t="s">
        <v>127</v>
      </c>
      <c r="B120" s="49"/>
      <c r="C120" s="49"/>
      <c r="D120" s="49"/>
      <c r="E120" s="49"/>
    </row>
    <row r="121" spans="1:5" ht="15" customHeight="1">
      <c r="A121" s="49" t="s">
        <v>126</v>
      </c>
      <c r="B121" s="49"/>
      <c r="C121" s="49"/>
      <c r="D121" s="49"/>
      <c r="E121" s="49"/>
    </row>
    <row r="122" spans="1:5" ht="15" customHeight="1">
      <c r="A122" s="64">
        <v>39478</v>
      </c>
      <c r="B122" s="64"/>
      <c r="C122" s="64"/>
      <c r="D122" s="64"/>
      <c r="E122" s="64"/>
    </row>
    <row r="123" spans="1:5" ht="15" customHeight="1">
      <c r="A123" s="30"/>
      <c r="B123" s="28"/>
      <c r="C123" s="28"/>
      <c r="D123" s="28"/>
      <c r="E123" s="28"/>
    </row>
    <row r="124" spans="1:5" ht="15" customHeight="1">
      <c r="A124" s="6" t="s">
        <v>128</v>
      </c>
      <c r="B124" s="55" t="s">
        <v>129</v>
      </c>
      <c r="C124" s="55"/>
      <c r="D124" s="12" t="s">
        <v>2</v>
      </c>
      <c r="E124" s="12" t="s">
        <v>3</v>
      </c>
    </row>
    <row r="125" spans="1:6" ht="15" customHeight="1">
      <c r="A125" s="35">
        <v>1020</v>
      </c>
      <c r="B125" s="61" t="s">
        <v>161</v>
      </c>
      <c r="C125" s="61"/>
      <c r="D125" s="36">
        <v>52900</v>
      </c>
      <c r="E125" s="36"/>
      <c r="F125" s="8"/>
    </row>
    <row r="126" spans="1:6" ht="15" customHeight="1">
      <c r="A126" s="35">
        <v>1200</v>
      </c>
      <c r="B126" s="61" t="s">
        <v>162</v>
      </c>
      <c r="C126" s="61"/>
      <c r="D126" s="36">
        <v>0</v>
      </c>
      <c r="E126" s="36"/>
      <c r="F126" s="8"/>
    </row>
    <row r="127" spans="1:6" ht="15" customHeight="1">
      <c r="A127" s="35">
        <v>1300</v>
      </c>
      <c r="B127" s="61" t="s">
        <v>163</v>
      </c>
      <c r="C127" s="61"/>
      <c r="D127" s="36">
        <v>300</v>
      </c>
      <c r="E127" s="36"/>
      <c r="F127" s="8"/>
    </row>
    <row r="128" spans="1:6" ht="15" customHeight="1">
      <c r="A128" s="35">
        <v>1600</v>
      </c>
      <c r="B128" s="62" t="s">
        <v>164</v>
      </c>
      <c r="C128" s="63"/>
      <c r="D128" s="36">
        <v>8400</v>
      </c>
      <c r="E128" s="36"/>
      <c r="F128" s="8"/>
    </row>
    <row r="129" spans="1:6" ht="15" customHeight="1">
      <c r="A129" s="35">
        <v>1650</v>
      </c>
      <c r="B129" s="61" t="s">
        <v>165</v>
      </c>
      <c r="C129" s="61"/>
      <c r="D129" s="36">
        <v>20000</v>
      </c>
      <c r="E129" s="36"/>
      <c r="F129" s="8"/>
    </row>
    <row r="130" spans="1:6" ht="15" customHeight="1">
      <c r="A130" s="35">
        <v>1700</v>
      </c>
      <c r="B130" s="61" t="s">
        <v>166</v>
      </c>
      <c r="C130" s="61"/>
      <c r="D130" s="36">
        <v>80000</v>
      </c>
      <c r="E130" s="36"/>
      <c r="F130" s="8"/>
    </row>
    <row r="131" spans="1:6" ht="15" customHeight="1">
      <c r="A131" s="35">
        <v>1800</v>
      </c>
      <c r="B131" s="61" t="s">
        <v>167</v>
      </c>
      <c r="C131" s="61"/>
      <c r="D131" s="36">
        <v>40000</v>
      </c>
      <c r="E131" s="36"/>
      <c r="F131" s="8"/>
    </row>
    <row r="132" spans="1:6" ht="15" customHeight="1">
      <c r="A132" s="35">
        <v>2200</v>
      </c>
      <c r="B132" s="61" t="s">
        <v>168</v>
      </c>
      <c r="C132" s="61"/>
      <c r="D132" s="36"/>
      <c r="E132" s="36">
        <v>3000</v>
      </c>
      <c r="F132" s="8"/>
    </row>
    <row r="133" spans="1:6" ht="15" customHeight="1">
      <c r="A133" s="35">
        <v>2600</v>
      </c>
      <c r="B133" s="61" t="s">
        <v>169</v>
      </c>
      <c r="C133" s="61"/>
      <c r="D133" s="36"/>
      <c r="E133" s="36">
        <v>90000</v>
      </c>
      <c r="F133" s="8"/>
    </row>
    <row r="134" spans="1:6" ht="15" customHeight="1">
      <c r="A134" s="35">
        <v>3100</v>
      </c>
      <c r="B134" s="61" t="s">
        <v>170</v>
      </c>
      <c r="C134" s="61"/>
      <c r="D134" s="36"/>
      <c r="E134" s="36">
        <v>105000</v>
      </c>
      <c r="F134" s="8"/>
    </row>
    <row r="135" spans="1:6" ht="15" customHeight="1">
      <c r="A135" s="35">
        <v>3200</v>
      </c>
      <c r="B135" s="61" t="s">
        <v>171</v>
      </c>
      <c r="C135" s="61"/>
      <c r="D135" s="36">
        <v>1200</v>
      </c>
      <c r="E135" s="36"/>
      <c r="F135" s="8"/>
    </row>
    <row r="136" spans="1:6" ht="15" customHeight="1">
      <c r="A136" s="35">
        <v>4100</v>
      </c>
      <c r="B136" s="61" t="s">
        <v>172</v>
      </c>
      <c r="C136" s="61"/>
      <c r="D136" s="36"/>
      <c r="E136" s="36">
        <v>5000</v>
      </c>
      <c r="F136" s="8"/>
    </row>
    <row r="137" spans="1:6" ht="15" customHeight="1">
      <c r="A137" s="35">
        <v>4200</v>
      </c>
      <c r="B137" s="61" t="s">
        <v>173</v>
      </c>
      <c r="C137" s="61"/>
      <c r="D137" s="36"/>
      <c r="E137" s="36">
        <v>1500</v>
      </c>
      <c r="F137" s="8"/>
    </row>
    <row r="138" spans="1:6" ht="15" customHeight="1">
      <c r="A138" s="35">
        <v>5100</v>
      </c>
      <c r="B138" s="61" t="s">
        <v>174</v>
      </c>
      <c r="C138" s="61"/>
      <c r="D138" s="36">
        <v>500</v>
      </c>
      <c r="E138" s="36"/>
      <c r="F138" s="8"/>
    </row>
    <row r="139" spans="1:6" ht="15" customHeight="1" thickBot="1">
      <c r="A139" s="35">
        <v>5200</v>
      </c>
      <c r="B139" s="61" t="s">
        <v>175</v>
      </c>
      <c r="C139" s="61"/>
      <c r="D139" s="37">
        <v>1200</v>
      </c>
      <c r="E139" s="37"/>
      <c r="F139" s="8"/>
    </row>
    <row r="140" spans="1:6" ht="15" customHeight="1" thickBot="1" thickTop="1">
      <c r="A140" s="31"/>
      <c r="B140" s="58" t="s">
        <v>137</v>
      </c>
      <c r="C140" s="65"/>
      <c r="D140" s="38">
        <v>204500</v>
      </c>
      <c r="E140" s="38">
        <v>204500</v>
      </c>
      <c r="F140" s="8"/>
    </row>
    <row r="141" ht="15" customHeight="1" thickTop="1"/>
  </sheetData>
  <sheetProtection sheet="1" objects="1" scenarios="1" selectLockedCells="1"/>
  <mergeCells count="42">
    <mergeCell ref="B111:C111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8:C98"/>
    <mergeCell ref="B100:C100"/>
    <mergeCell ref="B101:C101"/>
    <mergeCell ref="B102:C102"/>
    <mergeCell ref="B99:C99"/>
    <mergeCell ref="A93:E93"/>
    <mergeCell ref="B95:C95"/>
    <mergeCell ref="B96:C96"/>
    <mergeCell ref="B97:C97"/>
    <mergeCell ref="A1:E1"/>
    <mergeCell ref="A12:F12"/>
    <mergeCell ref="A91:E91"/>
    <mergeCell ref="A92:E92"/>
    <mergeCell ref="A120:E120"/>
    <mergeCell ref="A121:E121"/>
    <mergeCell ref="A122:E122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</mergeCells>
  <printOptions/>
  <pageMargins left="0.5" right="0.5" top="0.5" bottom="0.5" header="0.5" footer="0.5"/>
  <pageSetup horizontalDpi="600" verticalDpi="600" orientation="landscape" r:id="rId2"/>
  <rowBreaks count="3" manualBreakCount="3">
    <brk id="34" max="255" man="1"/>
    <brk id="88" max="255" man="1"/>
    <brk id="11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Ceridian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BSchieck</dc:creator>
  <cp:keywords/>
  <dc:description/>
  <cp:lastModifiedBy>BSchieck</cp:lastModifiedBy>
  <cp:lastPrinted>2009-06-17T14:37:55Z</cp:lastPrinted>
  <dcterms:created xsi:type="dcterms:W3CDTF">2008-04-07T13:35:23Z</dcterms:created>
  <dcterms:modified xsi:type="dcterms:W3CDTF">2010-01-07T13:59:17Z</dcterms:modified>
  <cp:category/>
  <cp:version/>
  <cp:contentType/>
  <cp:contentStatus/>
</cp:coreProperties>
</file>